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 Direta\2024\Sede\Limpeza e Recepção Sede, Alfenas, M. Claros\"/>
    </mc:Choice>
  </mc:AlternateContent>
  <xr:revisionPtr revIDLastSave="0" documentId="13_ncr:1_{5625DF6F-E58F-4CA5-95E0-9816B8E5055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lanilha de custo - Postos" sheetId="1" r:id="rId1"/>
  </sheets>
  <definedNames>
    <definedName name="Excel_BuiltIn_Print_Area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 s="1"/>
  <c r="E143" i="1"/>
  <c r="E142" i="1"/>
  <c r="F137" i="1"/>
  <c r="C137" i="1"/>
  <c r="F136" i="1"/>
  <c r="F135" i="1"/>
  <c r="F134" i="1"/>
  <c r="F138" i="1" s="1"/>
  <c r="F156" i="1" s="1"/>
  <c r="F127" i="1"/>
  <c r="F128" i="1" s="1"/>
  <c r="E120" i="1"/>
  <c r="C120" i="1"/>
  <c r="E119" i="1"/>
  <c r="E118" i="1"/>
  <c r="E117" i="1"/>
  <c r="E116" i="1"/>
  <c r="E115" i="1"/>
  <c r="E121" i="1" s="1"/>
  <c r="E105" i="1"/>
  <c r="E106" i="1" s="1"/>
  <c r="E102" i="1"/>
  <c r="E103" i="1" s="1"/>
  <c r="F97" i="1"/>
  <c r="C97" i="1"/>
  <c r="F96" i="1"/>
  <c r="F95" i="1"/>
  <c r="E91" i="1"/>
  <c r="E76" i="1"/>
  <c r="E75" i="1"/>
  <c r="E77" i="1" s="1"/>
  <c r="F69" i="1"/>
  <c r="C69" i="1"/>
  <c r="F66" i="1"/>
  <c r="F65" i="1"/>
  <c r="F64" i="1"/>
  <c r="F98" i="1" l="1"/>
  <c r="F68" i="1"/>
  <c r="E78" i="1"/>
  <c r="F129" i="1"/>
  <c r="F130" i="1" s="1"/>
  <c r="E148" i="1"/>
  <c r="F166" i="1"/>
  <c r="E122" i="1"/>
  <c r="E123" i="1" s="1"/>
  <c r="F168" i="1" s="1"/>
  <c r="E104" i="1"/>
  <c r="F67" i="1"/>
  <c r="E107" i="1"/>
  <c r="F70" i="1" l="1"/>
  <c r="F85" i="1" s="1"/>
  <c r="F88" i="1"/>
  <c r="F86" i="1"/>
  <c r="F118" i="1"/>
  <c r="F119" i="1"/>
  <c r="F105" i="1"/>
  <c r="F76" i="1"/>
  <c r="F117" i="1"/>
  <c r="F106" i="1"/>
  <c r="E108" i="1"/>
  <c r="F104" i="1"/>
  <c r="F78" i="1"/>
  <c r="E79" i="1"/>
  <c r="F165" i="1" s="1"/>
  <c r="F90" i="1" l="1"/>
  <c r="F83" i="1"/>
  <c r="F89" i="1"/>
  <c r="F115" i="1"/>
  <c r="F116" i="1"/>
  <c r="F120" i="1"/>
  <c r="F152" i="1"/>
  <c r="F87" i="1"/>
  <c r="F91" i="1" s="1"/>
  <c r="F122" i="1"/>
  <c r="F107" i="1"/>
  <c r="F102" i="1"/>
  <c r="F103" i="1"/>
  <c r="F75" i="1"/>
  <c r="F84" i="1"/>
  <c r="F77" i="1"/>
  <c r="F79" i="1" s="1"/>
  <c r="E109" i="1"/>
  <c r="F109" i="1" s="1"/>
  <c r="F121" i="1" l="1"/>
  <c r="F123" i="1" s="1"/>
  <c r="F155" i="1" s="1"/>
  <c r="F108" i="1"/>
  <c r="F110" i="1" s="1"/>
  <c r="F154" i="1" s="1"/>
  <c r="F153" i="1"/>
  <c r="E110" i="1"/>
  <c r="F167" i="1" s="1"/>
  <c r="F169" i="1" s="1"/>
  <c r="F142" i="1" l="1"/>
  <c r="F143" i="1" s="1"/>
  <c r="F157" i="1" l="1"/>
  <c r="F158" i="1" s="1"/>
  <c r="F160" i="1" s="1"/>
  <c r="F161" i="1" s="1"/>
  <c r="F145" i="1" l="1"/>
  <c r="F147" i="1"/>
  <c r="F146" i="1"/>
  <c r="F144" i="1" l="1"/>
  <c r="F159" i="1" s="1"/>
  <c r="F148" i="1"/>
</calcChain>
</file>

<file path=xl/sharedStrings.xml><?xml version="1.0" encoding="utf-8"?>
<sst xmlns="http://schemas.openxmlformats.org/spreadsheetml/2006/main" count="283" uniqueCount="168">
  <si>
    <t>DATA: DD/MM/AAAA</t>
  </si>
  <si>
    <t>CUSTOS REFERENTES A EMPREGADOS</t>
  </si>
  <si>
    <t>Nº do Processo (X.XX.XXX.XXXXXX/XXXX-XX)</t>
  </si>
  <si>
    <t>DISCRIMINAÇÃO DOS SERVIÇOS (DADOS REFERENTES À CONTRATAÇÃO)</t>
  </si>
  <si>
    <t>A</t>
  </si>
  <si>
    <t>DD/MM/AAAA</t>
  </si>
  <si>
    <t>B</t>
  </si>
  <si>
    <t>C</t>
  </si>
  <si>
    <t>D</t>
  </si>
  <si>
    <t>Número de Meses de Execução Contratual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</si>
  <si>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</si>
  <si>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</si>
  <si>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</si>
  <si>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</si>
  <si>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</si>
  <si>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</si>
  <si>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</si>
  <si>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</si>
  <si>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</si>
  <si>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</si>
  <si>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</si>
  <si>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</si>
  <si>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</si>
  <si>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</si>
  <si>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</si>
  <si>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</si>
  <si>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</si>
  <si>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</si>
  <si>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</si>
  <si>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</si>
  <si>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</si>
  <si>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</si>
  <si>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</si>
  <si>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</si>
  <si>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</si>
  <si>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</si>
  <si>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</si>
  <si>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</si>
  <si>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</si>
  <si>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</si>
  <si>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</si>
  <si>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</si>
  <si>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</si>
  <si>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</si>
  <si>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</si>
  <si>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</si>
  <si>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</si>
  <si>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EMPREGADOS POR POSTO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</si>
  <si>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</si>
  <si>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</si>
  <si>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</si>
  <si>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</si>
  <si>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</si>
  <si>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</si>
  <si>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</si>
  <si>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</si>
  <si>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</si>
  <si>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</si>
  <si>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</si>
  <si>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</si>
  <si>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</si>
  <si>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</si>
  <si>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</si>
  <si>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</si>
  <si>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</si>
  <si>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</si>
  <si>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</si>
  <si>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</si>
  <si>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</si>
  <si>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</si>
  <si>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</si>
  <si>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</si>
  <si>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</si>
  <si>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</si>
  <si>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</si>
  <si>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</si>
  <si>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</si>
  <si>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</si>
  <si>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</si>
  <si>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</si>
  <si>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</si>
  <si>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</si>
  <si>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</si>
  <si>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</si>
  <si>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</si>
  <si>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</si>
  <si>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</si>
  <si>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</si>
  <si>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</si>
  <si>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</si>
  <si>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</si>
  <si>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</si>
  <si>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</si>
  <si>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</si>
  <si>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</si>
  <si>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</si>
  <si>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</si>
  <si>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</si>
  <si>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</si>
  <si>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</si>
  <si>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</si>
  <si>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</si>
  <si>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</si>
  <si>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</si>
  <si>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</si>
  <si>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</si>
  <si>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</si>
  <si>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</si>
  <si>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</si>
  <si>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</si>
  <si>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</si>
  <si>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</si>
  <si>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</si>
  <si>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</si>
  <si>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</si>
  <si>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</si>
  <si>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</si>
  <si>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</si>
  <si>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</si>
  <si>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</si>
  <si>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</si>
  <si>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VALOR TOTAL POR EMPREGADO</t>
  </si>
  <si>
    <t>VALOR TOTAL POR POSTO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</si>
  <si>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</si>
  <si>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</si>
  <si>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</si>
  <si>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</si>
  <si>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</si>
  <si>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</si>
  <si>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</si>
  <si>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</si>
  <si>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</si>
  <si>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</si>
  <si>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</si>
  <si>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</si>
  <si>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</si>
  <si>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</si>
  <si>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</si>
  <si>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</si>
  <si>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</si>
  <si>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</si>
  <si>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</si>
  <si>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</si>
  <si>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</si>
  <si>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</si>
  <si>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</si>
  <si>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</si>
  <si>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</si>
  <si>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</si>
  <si>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</si>
  <si>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</si>
  <si>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</si>
  <si>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6.B</t>
  </si>
  <si>
    <r>
      <rPr>
        <sz val="11"/>
        <rFont val="Segoe UI Light"/>
        <family val="2"/>
        <charset val="1"/>
      </rPr>
      <t xml:space="preserve">Percentual, de até 7,20%, definido em estudo realizado pela Área de Manutenção, incidente sobre o somatório dos valores da Remuneração </t>
    </r>
    <r>
      <rPr>
        <b/>
        <sz val="11"/>
        <color rgb="FF993300"/>
        <rFont val="Segoe UI Light"/>
        <family val="2"/>
        <charset val="1"/>
      </rPr>
      <t>(MÓDULO 1)</t>
    </r>
    <r>
      <rPr>
        <sz val="11"/>
        <rFont val="Segoe UI Light"/>
        <family val="2"/>
        <charset val="1"/>
      </rPr>
      <t xml:space="preserve">, dos Encargos e Benefícios Anuais, Mensais e Diários </t>
    </r>
    <r>
      <rPr>
        <b/>
        <sz val="11"/>
        <color rgb="FF993300"/>
        <rFont val="Segoe UI Light"/>
        <family val="2"/>
        <charset val="1"/>
      </rPr>
      <t>(MÓDULO 2)</t>
    </r>
    <r>
      <rPr>
        <sz val="11"/>
        <rFont val="Segoe UI Light"/>
        <family val="2"/>
        <charset val="1"/>
      </rPr>
      <t xml:space="preserve">, da Provisão para Rescisão </t>
    </r>
    <r>
      <rPr>
        <b/>
        <sz val="11"/>
        <color rgb="FF993300"/>
        <rFont val="Segoe UI Light"/>
        <family val="2"/>
        <charset val="1"/>
      </rPr>
      <t>(MÓDULO 3)</t>
    </r>
    <r>
      <rPr>
        <sz val="11"/>
        <rFont val="Segoe UI Light"/>
        <family val="2"/>
        <charset val="1"/>
      </rPr>
      <t>, do Custo de Reposição do Profissional Ausente</t>
    </r>
    <r>
      <rPr>
        <b/>
        <sz val="11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 xml:space="preserve">(MÓDULO 4) </t>
    </r>
    <r>
      <rPr>
        <sz val="11"/>
        <rFont val="Segoe UI Light"/>
        <family val="2"/>
        <charset val="1"/>
      </rPr>
      <t>e dos Insumos Diversos</t>
    </r>
    <r>
      <rPr>
        <sz val="11"/>
        <color rgb="FF993300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>(MÓDULO 5)</t>
    </r>
    <r>
      <rPr>
        <b/>
        <sz val="11"/>
        <rFont val="Segoe UI Light"/>
        <family val="2"/>
        <charset val="1"/>
      </rPr>
      <t xml:space="preserve"> </t>
    </r>
    <r>
      <rPr>
        <sz val="11"/>
        <rFont val="Segoe UI Light"/>
        <family val="2"/>
        <charset val="1"/>
      </rPr>
      <t xml:space="preserve">e, ainda, sobre os Custos Indiretos </t>
    </r>
    <r>
      <rPr>
        <b/>
        <sz val="11"/>
        <color rgb="FF993300"/>
        <rFont val="Segoe UI Light"/>
        <family val="2"/>
        <charset val="1"/>
      </rPr>
      <t>(MÓDULO 6.A)</t>
    </r>
    <r>
      <rPr>
        <sz val="11"/>
        <rFont val="Segoe UI Light"/>
        <family val="2"/>
        <charset val="1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</si>
  <si>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</si>
  <si>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</si>
  <si>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Dados referentes à contratação</t>
  </si>
  <si>
    <t>Local de Execução</t>
  </si>
  <si>
    <t>Acordo, Conv. ou Sentença Normativa em Dissídio Coletivo</t>
  </si>
  <si>
    <t>LOCAL: CONSELHO REGIONAL DE BIOLOGIA 4ª REGIÃO</t>
  </si>
  <si>
    <t xml:space="preserve">Data de Apresentação da Proposta </t>
  </si>
  <si>
    <t>Modalidade: cotação eletrônica - Pregão Eletrônico</t>
  </si>
  <si>
    <t>4221-05</t>
  </si>
  <si>
    <t>Alfenas/MG</t>
  </si>
  <si>
    <t>2024403003/2024</t>
  </si>
  <si>
    <t>90003/2024</t>
  </si>
  <si>
    <t>RAMO: Serviços de Apoio Administrativo e Operacional/Recepção 30 Horas</t>
  </si>
  <si>
    <t>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</si>
</sst>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3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b/>
      <sz val="11"/>
      <color rgb="FFFF0000"/>
      <name val="Segoe UI Light"/>
      <family val="2"/>
      <charset val="1"/>
    </font>
    <font>
      <sz val="8"/>
      <name val="Segoe UI Light"/>
      <family val="2"/>
      <charset val="1"/>
    </font>
    <font>
      <b/>
      <sz val="18"/>
      <color rgb="FF800000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2"/>
      <color rgb="FF800000"/>
      <name val="Segoe UI Light"/>
      <family val="2"/>
      <charset val="1"/>
    </font>
    <font>
      <b/>
      <sz val="16"/>
      <color rgb="FF800000"/>
      <name val="Segoe UI Light"/>
      <family val="2"/>
      <charset val="1"/>
    </font>
    <font>
      <sz val="11"/>
      <color rgb="FF993300"/>
      <name val="Segoe UI Light"/>
      <family val="2"/>
      <charset val="1"/>
    </font>
    <font>
      <b/>
      <sz val="20"/>
      <color rgb="FF993300"/>
      <name val="Segoe UI Light"/>
      <family val="2"/>
      <charset val="1"/>
    </font>
    <font>
      <b/>
      <sz val="16"/>
      <name val="Segoe UI Light"/>
      <family val="2"/>
      <charset val="1"/>
    </font>
    <font>
      <b/>
      <sz val="11"/>
      <color rgb="FF993300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8"/>
      <color rgb="FF9933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993300"/>
      <name val="Segoe UI Light"/>
      <family val="2"/>
      <charset val="1"/>
    </font>
    <font>
      <sz val="14"/>
      <color theme="0"/>
      <name val="Segoe UI Light"/>
      <family val="2"/>
      <charset val="1"/>
    </font>
    <font>
      <sz val="11"/>
      <color theme="0"/>
      <name val="Segoe UI Light"/>
      <family val="2"/>
      <charset val="1"/>
    </font>
    <font>
      <b/>
      <sz val="11"/>
      <color theme="0"/>
      <name val="Segoe UI Light"/>
      <family val="2"/>
      <charset val="1"/>
    </font>
    <font>
      <b/>
      <sz val="14"/>
      <color theme="0"/>
      <name val="Segoe UI Light"/>
      <family val="2"/>
    </font>
    <font>
      <sz val="11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4" tint="-0.249977111117893"/>
        <bgColor rgb="FFFF9900"/>
      </patternFill>
    </fill>
    <fill>
      <patternFill patternType="solid">
        <fgColor theme="4" tint="-0.249977111117893"/>
        <bgColor rgb="FFC0C0C0"/>
      </patternFill>
    </fill>
    <fill>
      <patternFill patternType="solid">
        <fgColor theme="5" tint="0.59999389629810485"/>
        <bgColor rgb="FFFF9900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Protection="1">
      <protection locked="0"/>
    </xf>
    <xf numFmtId="0" fontId="6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justify" vertical="center" wrapText="1"/>
    </xf>
    <xf numFmtId="0" fontId="8" fillId="2" borderId="0" xfId="0" applyFont="1" applyFill="1" applyProtection="1">
      <protection locked="0"/>
    </xf>
    <xf numFmtId="0" fontId="1" fillId="4" borderId="1" xfId="0" applyFont="1" applyFill="1" applyBorder="1"/>
    <xf numFmtId="0" fontId="1" fillId="3" borderId="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 wrapText="1"/>
    </xf>
    <xf numFmtId="39" fontId="6" fillId="2" borderId="0" xfId="0" applyNumberFormat="1" applyFont="1" applyFill="1" applyAlignment="1">
      <alignment horizontal="right" vertical="center" wrapText="1"/>
    </xf>
    <xf numFmtId="39" fontId="6" fillId="2" borderId="0" xfId="0" applyNumberFormat="1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37" fontId="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9" fontId="1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9" fillId="2" borderId="0" xfId="0" applyFont="1" applyFill="1"/>
    <xf numFmtId="39" fontId="9" fillId="2" borderId="0" xfId="0" applyNumberFormat="1" applyFont="1" applyFill="1" applyAlignment="1">
      <alignment horizontal="right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39" fontId="6" fillId="2" borderId="0" xfId="0" applyNumberFormat="1" applyFont="1" applyFill="1" applyAlignment="1">
      <alignment horizontal="center" vertical="center" wrapText="1"/>
    </xf>
    <xf numFmtId="39" fontId="9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39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39" fontId="1" fillId="4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Protection="1">
      <protection locked="0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9" fontId="1" fillId="2" borderId="0" xfId="0" applyNumberFormat="1" applyFont="1" applyFill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center" vertical="center" wrapText="1"/>
    </xf>
    <xf numFmtId="39" fontId="1" fillId="4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39" fontId="16" fillId="4" borderId="1" xfId="0" applyNumberFormat="1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3" borderId="1" xfId="0" applyNumberFormat="1" applyFont="1" applyFill="1" applyBorder="1" applyAlignment="1">
      <alignment horizontal="center" vertical="center" wrapText="1"/>
    </xf>
    <xf numFmtId="39" fontId="16" fillId="3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wrapText="1"/>
      <protection locked="0"/>
    </xf>
    <xf numFmtId="0" fontId="1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3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49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7" fontId="1" fillId="5" borderId="1" xfId="0" applyNumberFormat="1" applyFont="1" applyFill="1" applyBorder="1" applyAlignment="1" applyProtection="1">
      <alignment horizontal="right"/>
      <protection locked="0"/>
    </xf>
    <xf numFmtId="39" fontId="1" fillId="5" borderId="1" xfId="0" applyNumberFormat="1" applyFont="1" applyFill="1" applyBorder="1" applyAlignment="1" applyProtection="1">
      <alignment horizontal="right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39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5" borderId="1" xfId="0" applyFont="1" applyFill="1" applyBorder="1" applyAlignment="1">
      <alignment horizontal="center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37" fontId="20" fillId="5" borderId="1" xfId="0" applyNumberFormat="1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20" fillId="5" borderId="1" xfId="0" applyNumberFormat="1" applyFont="1" applyFill="1" applyBorder="1" applyAlignment="1">
      <alignment horizontal="right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/>
    </xf>
    <xf numFmtId="2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 vertical="center"/>
    </xf>
    <xf numFmtId="4" fontId="20" fillId="5" borderId="1" xfId="0" applyNumberFormat="1" applyFont="1" applyFill="1" applyBorder="1" applyAlignment="1">
      <alignment horizontal="right" vertical="center"/>
    </xf>
    <xf numFmtId="2" fontId="20" fillId="5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horizontal="right" vertical="center" wrapText="1"/>
    </xf>
    <xf numFmtId="39" fontId="20" fillId="5" borderId="1" xfId="0" applyNumberFormat="1" applyFont="1" applyFill="1" applyBorder="1" applyAlignment="1">
      <alignment horizontal="right" vertical="center" wrapText="1"/>
    </xf>
    <xf numFmtId="0" fontId="19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5" fillId="5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left" vertical="center" wrapText="1" indent="1"/>
    </xf>
    <xf numFmtId="0" fontId="20" fillId="5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39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left" wrapText="1"/>
    </xf>
    <xf numFmtId="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9" fillId="5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4" fontId="19" fillId="5" borderId="1" xfId="0" applyNumberFormat="1" applyFont="1" applyFill="1" applyBorder="1" applyAlignment="1">
      <alignment horizontal="right"/>
    </xf>
    <xf numFmtId="0" fontId="2" fillId="2" borderId="0" xfId="0" applyFont="1" applyFill="1" applyAlignment="1" applyProtection="1">
      <alignment horizontal="center"/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18" fillId="5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2453640</xdr:colOff>
      <xdr:row>0</xdr:row>
      <xdr:rowOff>99060</xdr:rowOff>
    </xdr:from>
    <xdr:to>
      <xdr:col>2</xdr:col>
      <xdr:colOff>3383280</xdr:colOff>
      <xdr:row>5</xdr:row>
      <xdr:rowOff>17818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A5C8EA-B843-4F20-8F95-18EB73AAC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99060"/>
          <a:ext cx="929640" cy="98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5"/>
  <sheetViews>
    <sheetView tabSelected="1" zoomScaleNormal="100" workbookViewId="0">
      <selection activeCell="K22" sqref="K22"/>
    </sheetView>
  </sheetViews>
  <sheetFormatPr defaultColWidth="9.140625" defaultRowHeight="16.5" x14ac:dyDescent="0.3"/>
  <cols>
    <col min="1" max="1" width="2.7109375" style="1" customWidth="1"/>
    <col min="2" max="2" width="8" style="1" customWidth="1"/>
    <col min="3" max="3" width="52.5703125" style="1" customWidth="1"/>
    <col min="4" max="4" width="9.85546875" style="1" customWidth="1"/>
    <col min="5" max="5" width="13.5703125" style="1" customWidth="1"/>
    <col min="6" max="6" width="16.28515625" style="1" customWidth="1"/>
    <col min="7" max="257" width="9.140625" style="1"/>
  </cols>
  <sheetData>
    <row r="1" spans="2:6" x14ac:dyDescent="0.3">
      <c r="B1" s="125"/>
      <c r="C1" s="125"/>
      <c r="D1" s="125"/>
      <c r="E1" s="125"/>
      <c r="F1" s="125"/>
    </row>
    <row r="6" spans="2:6" x14ac:dyDescent="0.3">
      <c r="C6" s="1" t="s">
        <v>167</v>
      </c>
    </row>
    <row r="7" spans="2:6" s="2" customFormat="1" ht="20.25" x14ac:dyDescent="0.35">
      <c r="B7" s="126" t="s">
        <v>166</v>
      </c>
      <c r="C7" s="126"/>
      <c r="D7" s="126"/>
      <c r="E7" s="126"/>
      <c r="F7" s="126"/>
    </row>
    <row r="8" spans="2:6" s="2" customFormat="1" ht="20.25" x14ac:dyDescent="0.35">
      <c r="B8" s="126" t="s">
        <v>159</v>
      </c>
      <c r="C8" s="126"/>
      <c r="D8" s="126"/>
      <c r="E8" s="127" t="s">
        <v>0</v>
      </c>
      <c r="F8" s="127"/>
    </row>
    <row r="9" spans="2:6" s="3" customFormat="1" ht="9" customHeight="1" x14ac:dyDescent="0.3">
      <c r="B9" s="1"/>
      <c r="C9" s="1"/>
      <c r="D9" s="1"/>
      <c r="E9" s="1"/>
      <c r="F9" s="1"/>
    </row>
    <row r="10" spans="2:6" s="3" customFormat="1" ht="26.25" x14ac:dyDescent="0.45">
      <c r="B10" s="128" t="s">
        <v>1</v>
      </c>
      <c r="C10" s="128"/>
      <c r="D10" s="128"/>
      <c r="E10" s="128"/>
      <c r="F10" s="128"/>
    </row>
    <row r="11" spans="2:6" s="3" customFormat="1" ht="9" customHeight="1" x14ac:dyDescent="0.3">
      <c r="B11" s="1"/>
      <c r="C11" s="1"/>
      <c r="D11" s="1"/>
      <c r="E11" s="1"/>
      <c r="F11" s="1"/>
    </row>
    <row r="12" spans="2:6" s="3" customFormat="1" ht="15.95" customHeight="1" x14ac:dyDescent="0.3">
      <c r="B12" s="129" t="s">
        <v>156</v>
      </c>
      <c r="C12" s="129"/>
      <c r="D12" s="129"/>
      <c r="E12" s="129"/>
      <c r="F12" s="129"/>
    </row>
    <row r="13" spans="2:6" s="3" customFormat="1" ht="15.95" customHeight="1" x14ac:dyDescent="0.3">
      <c r="B13" s="130" t="s">
        <v>2</v>
      </c>
      <c r="C13" s="130"/>
      <c r="D13" s="131" t="s">
        <v>164</v>
      </c>
      <c r="E13" s="131"/>
      <c r="F13" s="131"/>
    </row>
    <row r="14" spans="2:6" s="3" customFormat="1" ht="15.75" customHeight="1" x14ac:dyDescent="0.3">
      <c r="B14" s="132" t="s">
        <v>161</v>
      </c>
      <c r="C14" s="132"/>
      <c r="D14" s="133"/>
      <c r="E14" s="133"/>
      <c r="F14" s="63" t="s">
        <v>165</v>
      </c>
    </row>
    <row r="15" spans="2:6" s="3" customFormat="1" ht="8.25" customHeight="1" x14ac:dyDescent="0.3">
      <c r="C15" s="4"/>
      <c r="D15" s="5"/>
      <c r="E15" s="5"/>
      <c r="F15" s="6"/>
    </row>
    <row r="16" spans="2:6" s="3" customFormat="1" ht="15.75" customHeight="1" x14ac:dyDescent="0.3">
      <c r="B16" s="121" t="s">
        <v>3</v>
      </c>
      <c r="C16" s="121"/>
      <c r="D16" s="121"/>
      <c r="E16" s="121"/>
      <c r="F16" s="121"/>
    </row>
    <row r="17" spans="2:6" s="3" customFormat="1" ht="18" customHeight="1" x14ac:dyDescent="0.3">
      <c r="B17" s="64" t="s">
        <v>4</v>
      </c>
      <c r="C17" s="117" t="s">
        <v>160</v>
      </c>
      <c r="D17" s="117"/>
      <c r="E17" s="117"/>
      <c r="F17" s="67" t="s">
        <v>5</v>
      </c>
    </row>
    <row r="18" spans="2:6" s="3" customFormat="1" ht="15.95" customHeight="1" x14ac:dyDescent="0.15">
      <c r="B18" s="65" t="s">
        <v>6</v>
      </c>
      <c r="C18" s="7" t="s">
        <v>157</v>
      </c>
      <c r="D18" s="122" t="s">
        <v>163</v>
      </c>
      <c r="E18" s="122"/>
      <c r="F18" s="122"/>
    </row>
    <row r="19" spans="2:6" s="3" customFormat="1" ht="18.75" customHeight="1" x14ac:dyDescent="0.3">
      <c r="B19" s="64" t="s">
        <v>7</v>
      </c>
      <c r="C19" s="117" t="s">
        <v>158</v>
      </c>
      <c r="D19" s="117"/>
      <c r="E19" s="117"/>
      <c r="F19" s="63"/>
    </row>
    <row r="20" spans="2:6" s="3" customFormat="1" ht="15.95" customHeight="1" x14ac:dyDescent="0.3">
      <c r="B20" s="66" t="s">
        <v>8</v>
      </c>
      <c r="C20" s="123" t="s">
        <v>9</v>
      </c>
      <c r="D20" s="123"/>
      <c r="E20" s="123"/>
      <c r="F20" s="94">
        <v>12</v>
      </c>
    </row>
    <row r="21" spans="2:6" s="3" customFormat="1" ht="9" customHeight="1" x14ac:dyDescent="0.3">
      <c r="B21" s="1"/>
      <c r="C21" s="1"/>
      <c r="D21" s="1"/>
      <c r="E21" s="1"/>
      <c r="F21" s="1"/>
    </row>
    <row r="22" spans="2:6" s="3" customFormat="1" ht="25.5" x14ac:dyDescent="0.5">
      <c r="B22" s="8" t="s">
        <v>10</v>
      </c>
      <c r="C22" s="1"/>
      <c r="D22" s="1"/>
      <c r="E22" s="1"/>
      <c r="F22" s="1"/>
    </row>
    <row r="23" spans="2:6" s="3" customFormat="1" x14ac:dyDescent="0.3">
      <c r="B23" s="64">
        <v>1</v>
      </c>
      <c r="C23" s="117" t="s">
        <v>11</v>
      </c>
      <c r="D23" s="117"/>
      <c r="E23" s="120"/>
      <c r="F23" s="120"/>
    </row>
    <row r="24" spans="2:6" s="3" customFormat="1" x14ac:dyDescent="0.3">
      <c r="B24" s="64">
        <v>2</v>
      </c>
      <c r="C24" s="9" t="s">
        <v>12</v>
      </c>
      <c r="D24" s="120" t="s">
        <v>162</v>
      </c>
      <c r="E24" s="120"/>
      <c r="F24" s="120"/>
    </row>
    <row r="25" spans="2:6" s="3" customFormat="1" ht="15.95" customHeight="1" x14ac:dyDescent="0.3">
      <c r="B25" s="64">
        <v>3</v>
      </c>
      <c r="C25" s="10" t="s">
        <v>13</v>
      </c>
      <c r="D25" s="124"/>
      <c r="E25" s="124"/>
      <c r="F25" s="124"/>
    </row>
    <row r="26" spans="2:6" s="3" customFormat="1" ht="15" customHeight="1" x14ac:dyDescent="0.3">
      <c r="B26" s="64">
        <v>4</v>
      </c>
      <c r="C26" s="9" t="s">
        <v>14</v>
      </c>
      <c r="D26" s="120"/>
      <c r="E26" s="120"/>
      <c r="F26" s="120"/>
    </row>
    <row r="27" spans="2:6" s="3" customFormat="1" ht="15" customHeight="1" x14ac:dyDescent="0.3">
      <c r="B27" s="64">
        <v>5</v>
      </c>
      <c r="C27" s="117" t="s">
        <v>15</v>
      </c>
      <c r="D27" s="117"/>
      <c r="E27" s="117"/>
      <c r="F27" s="67">
        <v>45292</v>
      </c>
    </row>
    <row r="28" spans="2:6" s="3" customFormat="1" ht="12" customHeight="1" x14ac:dyDescent="0.3">
      <c r="B28" s="11"/>
      <c r="C28" s="12"/>
      <c r="D28" s="12"/>
      <c r="E28" s="12"/>
      <c r="F28" s="13"/>
    </row>
    <row r="29" spans="2:6" s="3" customFormat="1" ht="15" customHeight="1" x14ac:dyDescent="0.15">
      <c r="B29" s="98" t="s">
        <v>16</v>
      </c>
      <c r="C29" s="98"/>
      <c r="D29" s="98"/>
      <c r="E29" s="98"/>
      <c r="F29" s="98"/>
    </row>
    <row r="30" spans="2:6" s="3" customFormat="1" ht="15" customHeight="1" x14ac:dyDescent="0.3">
      <c r="B30" s="64" t="s">
        <v>4</v>
      </c>
      <c r="C30" s="112" t="s">
        <v>17</v>
      </c>
      <c r="D30" s="112"/>
      <c r="E30" s="112"/>
      <c r="F30" s="71"/>
    </row>
    <row r="31" spans="2:6" s="3" customFormat="1" ht="15" customHeight="1" x14ac:dyDescent="0.15">
      <c r="B31" s="65" t="s">
        <v>6</v>
      </c>
      <c r="C31" s="100" t="s">
        <v>18</v>
      </c>
      <c r="D31" s="100"/>
      <c r="E31" s="100"/>
      <c r="F31" s="72"/>
    </row>
    <row r="32" spans="2:6" s="3" customFormat="1" ht="15" customHeight="1" x14ac:dyDescent="0.15">
      <c r="B32" s="65" t="s">
        <v>7</v>
      </c>
      <c r="C32" s="99" t="s">
        <v>19</v>
      </c>
      <c r="D32" s="99"/>
      <c r="E32" s="99"/>
      <c r="F32" s="72"/>
    </row>
    <row r="33" spans="2:6" s="3" customFormat="1" ht="15" customHeight="1" x14ac:dyDescent="0.15">
      <c r="B33" s="65" t="s">
        <v>8</v>
      </c>
      <c r="C33" s="100" t="s">
        <v>20</v>
      </c>
      <c r="D33" s="100"/>
      <c r="E33" s="100"/>
      <c r="F33" s="71"/>
    </row>
    <row r="34" spans="2:6" s="3" customFormat="1" ht="15.95" customHeight="1" x14ac:dyDescent="0.15">
      <c r="B34" s="65" t="s">
        <v>21</v>
      </c>
      <c r="C34" s="99" t="s">
        <v>22</v>
      </c>
      <c r="D34" s="99"/>
      <c r="E34" s="99"/>
      <c r="F34" s="72"/>
    </row>
    <row r="35" spans="2:6" s="3" customFormat="1" ht="15.95" customHeight="1" x14ac:dyDescent="0.15">
      <c r="B35" s="65" t="s">
        <v>23</v>
      </c>
      <c r="C35" s="115" t="s">
        <v>24</v>
      </c>
      <c r="D35" s="115"/>
      <c r="E35" s="115"/>
      <c r="F35" s="71"/>
    </row>
    <row r="36" spans="2:6" s="3" customFormat="1" ht="12" customHeight="1" x14ac:dyDescent="0.15">
      <c r="B36" s="14"/>
      <c r="C36" s="14"/>
      <c r="D36" s="14"/>
      <c r="E36" s="15"/>
      <c r="F36" s="16"/>
    </row>
    <row r="37" spans="2:6" s="3" customFormat="1" ht="15.95" customHeight="1" x14ac:dyDescent="0.15">
      <c r="B37" s="116" t="s">
        <v>25</v>
      </c>
      <c r="C37" s="116"/>
      <c r="D37" s="116"/>
      <c r="E37" s="65" t="s">
        <v>26</v>
      </c>
      <c r="F37" s="66" t="s">
        <v>27</v>
      </c>
    </row>
    <row r="38" spans="2:6" s="3" customFormat="1" ht="15.95" customHeight="1" x14ac:dyDescent="0.3">
      <c r="B38" s="68" t="s">
        <v>4</v>
      </c>
      <c r="C38" s="117" t="s">
        <v>28</v>
      </c>
      <c r="D38" s="117"/>
      <c r="E38" s="17" t="s">
        <v>29</v>
      </c>
      <c r="F38" s="73"/>
    </row>
    <row r="39" spans="2:6" s="3" customFormat="1" ht="15.95" customHeight="1" x14ac:dyDescent="0.3">
      <c r="B39" s="68" t="s">
        <v>6</v>
      </c>
      <c r="C39" s="118" t="s">
        <v>30</v>
      </c>
      <c r="D39" s="118"/>
      <c r="E39" s="18" t="s">
        <v>31</v>
      </c>
      <c r="F39" s="74"/>
    </row>
    <row r="40" spans="2:6" s="3" customFormat="1" ht="15.95" customHeight="1" x14ac:dyDescent="0.3">
      <c r="B40" s="68" t="s">
        <v>7</v>
      </c>
      <c r="C40" s="117" t="s">
        <v>32</v>
      </c>
      <c r="D40" s="117"/>
      <c r="E40" s="17" t="s">
        <v>31</v>
      </c>
      <c r="F40" s="74"/>
    </row>
    <row r="41" spans="2:6" s="3" customFormat="1" ht="15.95" customHeight="1" x14ac:dyDescent="0.3">
      <c r="B41" s="68" t="s">
        <v>8</v>
      </c>
      <c r="C41" s="119" t="s">
        <v>24</v>
      </c>
      <c r="D41" s="119"/>
      <c r="E41" s="95"/>
      <c r="F41" s="74"/>
    </row>
    <row r="42" spans="2:6" s="3" customFormat="1" ht="12" customHeight="1" x14ac:dyDescent="0.15">
      <c r="B42" s="14"/>
      <c r="C42" s="14"/>
      <c r="D42" s="14"/>
      <c r="E42" s="15"/>
      <c r="F42" s="16"/>
    </row>
    <row r="43" spans="2:6" s="3" customFormat="1" ht="15.95" customHeight="1" x14ac:dyDescent="0.15">
      <c r="B43" s="107" t="s">
        <v>33</v>
      </c>
      <c r="C43" s="107"/>
      <c r="D43" s="107"/>
      <c r="E43" s="107"/>
      <c r="F43" s="75" t="s">
        <v>34</v>
      </c>
    </row>
    <row r="44" spans="2:6" s="3" customFormat="1" ht="16.5" customHeight="1" x14ac:dyDescent="0.3">
      <c r="B44" s="77" t="s">
        <v>4</v>
      </c>
      <c r="C44" s="99" t="s">
        <v>35</v>
      </c>
      <c r="D44" s="99"/>
      <c r="E44" s="99"/>
      <c r="F44" s="76"/>
    </row>
    <row r="45" spans="2:6" s="3" customFormat="1" ht="15.95" customHeight="1" x14ac:dyDescent="0.3">
      <c r="B45" s="77" t="s">
        <v>6</v>
      </c>
      <c r="C45" s="100" t="s">
        <v>36</v>
      </c>
      <c r="D45" s="100"/>
      <c r="E45" s="100"/>
      <c r="F45" s="76"/>
    </row>
    <row r="46" spans="2:6" s="3" customFormat="1" ht="15.95" customHeight="1" x14ac:dyDescent="0.3">
      <c r="B46" s="77" t="s">
        <v>7</v>
      </c>
      <c r="C46" s="99" t="s">
        <v>37</v>
      </c>
      <c r="D46" s="99"/>
      <c r="E46" s="99"/>
      <c r="F46" s="76"/>
    </row>
    <row r="47" spans="2:6" s="3" customFormat="1" ht="15.95" customHeight="1" x14ac:dyDescent="0.3">
      <c r="B47" s="77" t="s">
        <v>8</v>
      </c>
      <c r="C47" s="115" t="s">
        <v>24</v>
      </c>
      <c r="D47" s="115"/>
      <c r="E47" s="115"/>
      <c r="F47" s="76"/>
    </row>
    <row r="48" spans="2:6" s="3" customFormat="1" ht="12" customHeight="1" x14ac:dyDescent="0.15">
      <c r="B48" s="14"/>
      <c r="C48" s="14"/>
      <c r="D48" s="14"/>
      <c r="E48" s="15"/>
      <c r="F48" s="16"/>
    </row>
    <row r="49" spans="2:6" s="3" customFormat="1" ht="15.95" customHeight="1" x14ac:dyDescent="0.15">
      <c r="B49" s="107" t="s">
        <v>38</v>
      </c>
      <c r="C49" s="107"/>
      <c r="D49" s="107"/>
      <c r="E49" s="107"/>
      <c r="F49" s="75" t="s">
        <v>39</v>
      </c>
    </row>
    <row r="50" spans="2:6" s="3" customFormat="1" ht="16.5" customHeight="1" x14ac:dyDescent="0.3">
      <c r="B50" s="77" t="s">
        <v>4</v>
      </c>
      <c r="C50" s="115" t="s">
        <v>24</v>
      </c>
      <c r="D50" s="115"/>
      <c r="E50" s="115"/>
      <c r="F50" s="78"/>
    </row>
    <row r="51" spans="2:6" s="3" customFormat="1" ht="12" customHeight="1" x14ac:dyDescent="0.15">
      <c r="B51" s="14"/>
      <c r="C51" s="14"/>
      <c r="D51" s="14"/>
      <c r="E51" s="15"/>
      <c r="F51" s="16"/>
    </row>
    <row r="52" spans="2:6" s="3" customFormat="1" ht="15.95" customHeight="1" x14ac:dyDescent="0.15">
      <c r="B52" s="107" t="s">
        <v>40</v>
      </c>
      <c r="C52" s="107"/>
      <c r="D52" s="107"/>
      <c r="E52" s="107"/>
      <c r="F52" s="75" t="s">
        <v>39</v>
      </c>
    </row>
    <row r="53" spans="2:6" s="3" customFormat="1" ht="16.5" customHeight="1" x14ac:dyDescent="0.3">
      <c r="B53" s="77" t="s">
        <v>4</v>
      </c>
      <c r="C53" s="99" t="s">
        <v>41</v>
      </c>
      <c r="D53" s="99"/>
      <c r="E53" s="99"/>
      <c r="F53" s="78"/>
    </row>
    <row r="54" spans="2:6" s="3" customFormat="1" ht="16.5" customHeight="1" x14ac:dyDescent="0.3">
      <c r="B54" s="77" t="s">
        <v>6</v>
      </c>
      <c r="C54" s="100" t="s">
        <v>42</v>
      </c>
      <c r="D54" s="100"/>
      <c r="E54" s="100"/>
      <c r="F54" s="78"/>
    </row>
    <row r="55" spans="2:6" s="19" customFormat="1" ht="16.5" customHeight="1" x14ac:dyDescent="0.3">
      <c r="B55" s="77" t="s">
        <v>7</v>
      </c>
      <c r="C55" s="99" t="s">
        <v>43</v>
      </c>
      <c r="D55" s="99"/>
      <c r="E55" s="99"/>
      <c r="F55" s="78"/>
    </row>
    <row r="56" spans="2:6" s="19" customFormat="1" ht="16.5" customHeight="1" x14ac:dyDescent="0.3">
      <c r="B56" s="77" t="s">
        <v>8</v>
      </c>
      <c r="C56" s="100" t="s">
        <v>44</v>
      </c>
      <c r="D56" s="100"/>
      <c r="E56" s="100"/>
      <c r="F56" s="78"/>
    </row>
    <row r="57" spans="2:6" s="19" customFormat="1" ht="16.5" customHeight="1" x14ac:dyDescent="0.3">
      <c r="B57" s="77" t="s">
        <v>21</v>
      </c>
      <c r="C57" s="99" t="s">
        <v>45</v>
      </c>
      <c r="D57" s="99"/>
      <c r="E57" s="99"/>
      <c r="F57" s="78"/>
    </row>
    <row r="58" spans="2:6" x14ac:dyDescent="0.3">
      <c r="B58" s="20"/>
      <c r="C58" s="21"/>
      <c r="D58" s="21"/>
      <c r="E58" s="21"/>
      <c r="F58" s="22"/>
    </row>
    <row r="59" spans="2:6" ht="30" customHeight="1" x14ac:dyDescent="0.3">
      <c r="B59" s="111" t="s">
        <v>46</v>
      </c>
      <c r="C59" s="111"/>
      <c r="D59" s="111"/>
      <c r="E59" s="111"/>
      <c r="F59" s="111"/>
    </row>
    <row r="60" spans="2:6" s="19" customFormat="1" x14ac:dyDescent="0.3">
      <c r="B60" s="107" t="s">
        <v>47</v>
      </c>
      <c r="C60" s="107"/>
      <c r="D60" s="107"/>
      <c r="E60" s="107"/>
      <c r="F60" s="79"/>
    </row>
    <row r="61" spans="2:6" ht="25.5" x14ac:dyDescent="0.3">
      <c r="B61" s="23"/>
      <c r="C61" s="2"/>
      <c r="D61" s="24"/>
      <c r="E61" s="25"/>
      <c r="F61" s="25"/>
    </row>
    <row r="62" spans="2:6" x14ac:dyDescent="0.3">
      <c r="B62" s="26" t="s">
        <v>48</v>
      </c>
      <c r="C62" s="27"/>
      <c r="D62" s="27"/>
      <c r="E62" s="28"/>
      <c r="F62" s="28"/>
    </row>
    <row r="63" spans="2:6" ht="16.5" customHeight="1" x14ac:dyDescent="0.3">
      <c r="B63" s="80">
        <v>1</v>
      </c>
      <c r="C63" s="102" t="s">
        <v>16</v>
      </c>
      <c r="D63" s="102"/>
      <c r="E63" s="102"/>
      <c r="F63" s="81" t="s">
        <v>34</v>
      </c>
    </row>
    <row r="64" spans="2:6" ht="16.5" customHeight="1" x14ac:dyDescent="0.3">
      <c r="B64" s="80" t="s">
        <v>4</v>
      </c>
      <c r="C64" s="112" t="s">
        <v>49</v>
      </c>
      <c r="D64" s="112"/>
      <c r="E64" s="112"/>
      <c r="F64" s="29">
        <f>F30</f>
        <v>0</v>
      </c>
    </row>
    <row r="65" spans="2:6" ht="15.75" customHeight="1" x14ac:dyDescent="0.3">
      <c r="B65" s="80" t="s">
        <v>6</v>
      </c>
      <c r="C65" s="100" t="s">
        <v>50</v>
      </c>
      <c r="D65" s="100"/>
      <c r="E65" s="100"/>
      <c r="F65" s="30">
        <f>IF(F31*F30&gt;F32*F33,F31%*$F$64,0)</f>
        <v>0</v>
      </c>
    </row>
    <row r="66" spans="2:6" ht="15.75" customHeight="1" x14ac:dyDescent="0.3">
      <c r="B66" s="80" t="s">
        <v>7</v>
      </c>
      <c r="C66" s="99" t="s">
        <v>51</v>
      </c>
      <c r="D66" s="99"/>
      <c r="E66" s="99"/>
      <c r="F66" s="29">
        <f>IF(F32*F33&gt;F31*F30,F33%*$F$32,0)</f>
        <v>0</v>
      </c>
    </row>
    <row r="67" spans="2:6" ht="16.5" customHeight="1" x14ac:dyDescent="0.3">
      <c r="B67" s="80" t="s">
        <v>8</v>
      </c>
      <c r="C67" s="113" t="s">
        <v>52</v>
      </c>
      <c r="D67" s="113"/>
      <c r="E67" s="113"/>
      <c r="F67" s="30">
        <f>IF(F65&gt;F66,(($F$64+F65)/220)*7*15.2*F34%,(($F$64+F66)/220)*7*15.2*F34%)</f>
        <v>0</v>
      </c>
    </row>
    <row r="68" spans="2:6" ht="16.5" customHeight="1" x14ac:dyDescent="0.3">
      <c r="B68" s="80" t="s">
        <v>21</v>
      </c>
      <c r="C68" s="99" t="s">
        <v>53</v>
      </c>
      <c r="D68" s="99"/>
      <c r="E68" s="99"/>
      <c r="F68" s="29">
        <f>IF(F65&gt;F66,((F64+F65)/220)*((60-52.5)/52.5)*7*15.2*F34%,((F64+F66)/220)*((60-52.5)/52.5)*7*15.2*F34%)</f>
        <v>0</v>
      </c>
    </row>
    <row r="69" spans="2:6" s="3" customFormat="1" ht="16.5" customHeight="1" x14ac:dyDescent="0.3">
      <c r="B69" s="80" t="s">
        <v>23</v>
      </c>
      <c r="C69" s="114" t="str">
        <f>C35</f>
        <v>Outros (Especificar)</v>
      </c>
      <c r="D69" s="114"/>
      <c r="E69" s="114"/>
      <c r="F69" s="30">
        <f>F35</f>
        <v>0</v>
      </c>
    </row>
    <row r="70" spans="2:6" s="19" customFormat="1" ht="21" customHeight="1" x14ac:dyDescent="0.3">
      <c r="B70" s="102" t="s">
        <v>54</v>
      </c>
      <c r="C70" s="102"/>
      <c r="D70" s="102"/>
      <c r="E70" s="102"/>
      <c r="F70" s="83">
        <f>SUM(F64:F69)</f>
        <v>0</v>
      </c>
    </row>
    <row r="71" spans="2:6" s="19" customFormat="1" x14ac:dyDescent="0.3">
      <c r="B71" s="14"/>
      <c r="C71" s="14"/>
      <c r="D71" s="14"/>
      <c r="E71" s="31"/>
      <c r="F71" s="31"/>
    </row>
    <row r="72" spans="2:6" x14ac:dyDescent="0.3">
      <c r="B72" s="26" t="s">
        <v>55</v>
      </c>
      <c r="C72" s="27"/>
      <c r="D72" s="27"/>
      <c r="E72" s="32"/>
      <c r="F72" s="32"/>
    </row>
    <row r="73" spans="2:6" x14ac:dyDescent="0.3">
      <c r="B73" s="26" t="s">
        <v>56</v>
      </c>
      <c r="C73" s="33"/>
      <c r="D73" s="34"/>
      <c r="E73" s="35"/>
      <c r="F73" s="35"/>
    </row>
    <row r="74" spans="2:6" s="1" customFormat="1" x14ac:dyDescent="0.3">
      <c r="B74" s="65" t="s">
        <v>57</v>
      </c>
      <c r="C74" s="104" t="s">
        <v>58</v>
      </c>
      <c r="D74" s="104"/>
      <c r="E74" s="69" t="s">
        <v>39</v>
      </c>
      <c r="F74" s="69" t="s">
        <v>34</v>
      </c>
    </row>
    <row r="75" spans="2:6" s="36" customFormat="1" ht="16.5" customHeight="1" x14ac:dyDescent="0.3">
      <c r="B75" s="65" t="s">
        <v>4</v>
      </c>
      <c r="C75" s="99" t="s">
        <v>59</v>
      </c>
      <c r="D75" s="99"/>
      <c r="E75" s="37">
        <f>(1/12)*100</f>
        <v>8.3333333333333321</v>
      </c>
      <c r="F75" s="38">
        <f>E75%*$F$70</f>
        <v>0</v>
      </c>
    </row>
    <row r="76" spans="2:6" s="36" customFormat="1" ht="16.5" customHeight="1" x14ac:dyDescent="0.3">
      <c r="B76" s="69" t="s">
        <v>6</v>
      </c>
      <c r="C76" s="100" t="s">
        <v>60</v>
      </c>
      <c r="D76" s="100"/>
      <c r="E76" s="39">
        <f>(1/3)/12*100</f>
        <v>2.7777777777777777</v>
      </c>
      <c r="F76" s="40">
        <f>E76%*$F$70</f>
        <v>0</v>
      </c>
    </row>
    <row r="77" spans="2:6" s="36" customFormat="1" x14ac:dyDescent="0.3">
      <c r="B77" s="107" t="s">
        <v>61</v>
      </c>
      <c r="C77" s="107"/>
      <c r="D77" s="107"/>
      <c r="E77" s="86">
        <f>SUM(E75:E76)</f>
        <v>11.111111111111111</v>
      </c>
      <c r="F77" s="87">
        <f>SUM(F75:F76)</f>
        <v>0</v>
      </c>
    </row>
    <row r="78" spans="2:6" s="36" customFormat="1" ht="16.5" customHeight="1" x14ac:dyDescent="0.3">
      <c r="B78" s="81" t="s">
        <v>7</v>
      </c>
      <c r="C78" s="96" t="s">
        <v>62</v>
      </c>
      <c r="D78" s="96"/>
      <c r="E78" s="39">
        <f>E91*E77%</f>
        <v>4.0888888888888886</v>
      </c>
      <c r="F78" s="40">
        <f>E78%*$F$70</f>
        <v>0</v>
      </c>
    </row>
    <row r="79" spans="2:6" s="19" customFormat="1" x14ac:dyDescent="0.3">
      <c r="B79" s="104" t="s">
        <v>54</v>
      </c>
      <c r="C79" s="104"/>
      <c r="D79" s="104"/>
      <c r="E79" s="84">
        <f>E77+E78</f>
        <v>15.2</v>
      </c>
      <c r="F79" s="88">
        <f>F77+F78</f>
        <v>0</v>
      </c>
    </row>
    <row r="80" spans="2:6" s="36" customFormat="1" ht="33" customHeight="1" x14ac:dyDescent="0.3">
      <c r="B80" s="41"/>
      <c r="C80" s="41"/>
      <c r="D80" s="41"/>
      <c r="E80" s="42"/>
      <c r="F80" s="43"/>
    </row>
    <row r="81" spans="2:6" ht="16.5" customHeight="1" x14ac:dyDescent="0.3">
      <c r="B81" s="109" t="s">
        <v>63</v>
      </c>
      <c r="C81" s="109"/>
      <c r="D81" s="109"/>
      <c r="E81" s="109"/>
      <c r="F81" s="109"/>
    </row>
    <row r="82" spans="2:6" s="3" customFormat="1" ht="16.5" customHeight="1" x14ac:dyDescent="0.15">
      <c r="B82" s="65" t="s">
        <v>64</v>
      </c>
      <c r="C82" s="110" t="s">
        <v>65</v>
      </c>
      <c r="D82" s="110"/>
      <c r="E82" s="69" t="s">
        <v>39</v>
      </c>
      <c r="F82" s="69" t="s">
        <v>34</v>
      </c>
    </row>
    <row r="83" spans="2:6" s="3" customFormat="1" ht="16.5" customHeight="1" x14ac:dyDescent="0.15">
      <c r="B83" s="65" t="s">
        <v>4</v>
      </c>
      <c r="C83" s="99" t="s">
        <v>66</v>
      </c>
      <c r="D83" s="99"/>
      <c r="E83" s="37">
        <v>20</v>
      </c>
      <c r="F83" s="38">
        <f t="shared" ref="F83:F90" si="0">E83%*$F$70</f>
        <v>0</v>
      </c>
    </row>
    <row r="84" spans="2:6" s="3" customFormat="1" ht="16.5" customHeight="1" x14ac:dyDescent="0.15">
      <c r="B84" s="69" t="s">
        <v>6</v>
      </c>
      <c r="C84" s="100" t="s">
        <v>67</v>
      </c>
      <c r="D84" s="100"/>
      <c r="E84" s="44">
        <v>2.5</v>
      </c>
      <c r="F84" s="40">
        <f t="shared" si="0"/>
        <v>0</v>
      </c>
    </row>
    <row r="85" spans="2:6" s="3" customFormat="1" ht="16.5" customHeight="1" x14ac:dyDescent="0.15">
      <c r="B85" s="69" t="s">
        <v>7</v>
      </c>
      <c r="C85" s="99" t="s">
        <v>68</v>
      </c>
      <c r="D85" s="99"/>
      <c r="E85" s="37">
        <v>3</v>
      </c>
      <c r="F85" s="38">
        <f t="shared" si="0"/>
        <v>0</v>
      </c>
    </row>
    <row r="86" spans="2:6" s="3" customFormat="1" ht="16.5" customHeight="1" x14ac:dyDescent="0.15">
      <c r="B86" s="69" t="s">
        <v>8</v>
      </c>
      <c r="C86" s="100" t="s">
        <v>69</v>
      </c>
      <c r="D86" s="100"/>
      <c r="E86" s="39">
        <v>1.5</v>
      </c>
      <c r="F86" s="40">
        <f t="shared" si="0"/>
        <v>0</v>
      </c>
    </row>
    <row r="87" spans="2:6" s="3" customFormat="1" ht="16.5" customHeight="1" x14ac:dyDescent="0.15">
      <c r="B87" s="69" t="s">
        <v>21</v>
      </c>
      <c r="C87" s="99" t="s">
        <v>70</v>
      </c>
      <c r="D87" s="99"/>
      <c r="E87" s="37">
        <v>1</v>
      </c>
      <c r="F87" s="38">
        <f t="shared" si="0"/>
        <v>0</v>
      </c>
    </row>
    <row r="88" spans="2:6" ht="16.5" customHeight="1" x14ac:dyDescent="0.3">
      <c r="B88" s="69" t="s">
        <v>23</v>
      </c>
      <c r="C88" s="100" t="s">
        <v>71</v>
      </c>
      <c r="D88" s="100"/>
      <c r="E88" s="44">
        <v>0.6</v>
      </c>
      <c r="F88" s="40">
        <f t="shared" si="0"/>
        <v>0</v>
      </c>
    </row>
    <row r="89" spans="2:6" ht="16.5" customHeight="1" x14ac:dyDescent="0.3">
      <c r="B89" s="69" t="s">
        <v>72</v>
      </c>
      <c r="C89" s="99" t="s">
        <v>73</v>
      </c>
      <c r="D89" s="99"/>
      <c r="E89" s="37">
        <v>0.2</v>
      </c>
      <c r="F89" s="38">
        <f t="shared" si="0"/>
        <v>0</v>
      </c>
    </row>
    <row r="90" spans="2:6" s="36" customFormat="1" ht="16.5" customHeight="1" x14ac:dyDescent="0.3">
      <c r="B90" s="69" t="s">
        <v>74</v>
      </c>
      <c r="C90" s="100" t="s">
        <v>75</v>
      </c>
      <c r="D90" s="100"/>
      <c r="E90" s="44">
        <v>8</v>
      </c>
      <c r="F90" s="40">
        <f t="shared" si="0"/>
        <v>0</v>
      </c>
    </row>
    <row r="91" spans="2:6" s="19" customFormat="1" ht="15.75" customHeight="1" x14ac:dyDescent="0.3">
      <c r="B91" s="107" t="s">
        <v>54</v>
      </c>
      <c r="C91" s="107"/>
      <c r="D91" s="107"/>
      <c r="E91" s="86">
        <f>SUM(E83:E90)</f>
        <v>36.799999999999997</v>
      </c>
      <c r="F91" s="89">
        <f>SUM(F83:F90)</f>
        <v>0</v>
      </c>
    </row>
    <row r="92" spans="2:6" ht="15.75" customHeight="1" x14ac:dyDescent="0.3">
      <c r="B92" s="41"/>
      <c r="C92" s="41"/>
      <c r="D92" s="41"/>
      <c r="E92" s="42"/>
      <c r="F92" s="43"/>
    </row>
    <row r="93" spans="2:6" x14ac:dyDescent="0.3">
      <c r="B93" s="26" t="s">
        <v>76</v>
      </c>
      <c r="C93" s="45"/>
      <c r="D93" s="45"/>
      <c r="E93" s="45"/>
      <c r="F93" s="45"/>
    </row>
    <row r="94" spans="2:6" s="36" customFormat="1" ht="16.5" customHeight="1" x14ac:dyDescent="0.3">
      <c r="B94" s="65" t="s">
        <v>77</v>
      </c>
      <c r="C94" s="102" t="s">
        <v>78</v>
      </c>
      <c r="D94" s="102"/>
      <c r="E94" s="102"/>
      <c r="F94" s="81" t="s">
        <v>34</v>
      </c>
    </row>
    <row r="95" spans="2:6" s="36" customFormat="1" ht="16.5" customHeight="1" x14ac:dyDescent="0.3">
      <c r="B95" s="64" t="s">
        <v>4</v>
      </c>
      <c r="C95" s="99" t="s">
        <v>79</v>
      </c>
      <c r="D95" s="99"/>
      <c r="E95" s="99"/>
      <c r="F95" s="38">
        <f>IF(((F39*F38)-(6%*$F$30))&gt;0,((F39*F38)-(6%*$F$30)),0)</f>
        <v>0</v>
      </c>
    </row>
    <row r="96" spans="2:6" s="36" customFormat="1" ht="15" customHeight="1" x14ac:dyDescent="0.3">
      <c r="B96" s="64" t="s">
        <v>6</v>
      </c>
      <c r="C96" s="100" t="s">
        <v>80</v>
      </c>
      <c r="D96" s="100"/>
      <c r="E96" s="100"/>
      <c r="F96" s="40">
        <f>F40*F38</f>
        <v>0</v>
      </c>
    </row>
    <row r="97" spans="2:6" s="36" customFormat="1" ht="13.5" customHeight="1" x14ac:dyDescent="0.3">
      <c r="B97" s="64" t="s">
        <v>7</v>
      </c>
      <c r="C97" s="99" t="str">
        <f>C41</f>
        <v>Outros (Especificar)</v>
      </c>
      <c r="D97" s="99"/>
      <c r="E97" s="99"/>
      <c r="F97" s="38">
        <f>F41</f>
        <v>0</v>
      </c>
    </row>
    <row r="98" spans="2:6" s="19" customFormat="1" ht="16.5" customHeight="1" x14ac:dyDescent="0.3">
      <c r="B98" s="102" t="s">
        <v>54</v>
      </c>
      <c r="C98" s="102"/>
      <c r="D98" s="102"/>
      <c r="E98" s="102"/>
      <c r="F98" s="83">
        <f>SUM(F95:F97)</f>
        <v>0</v>
      </c>
    </row>
    <row r="99" spans="2:6" s="36" customFormat="1" ht="15" customHeight="1" x14ac:dyDescent="0.3">
      <c r="B99" s="14"/>
      <c r="C99" s="14"/>
      <c r="D99" s="14"/>
      <c r="E99" s="31"/>
      <c r="F99" s="31"/>
    </row>
    <row r="100" spans="2:6" s="36" customFormat="1" x14ac:dyDescent="0.3">
      <c r="B100" s="26" t="s">
        <v>81</v>
      </c>
      <c r="C100" s="33"/>
      <c r="D100" s="34"/>
      <c r="E100" s="35"/>
      <c r="F100" s="35"/>
    </row>
    <row r="101" spans="2:6" s="36" customFormat="1" x14ac:dyDescent="0.3">
      <c r="B101" s="65">
        <v>3</v>
      </c>
      <c r="C101" s="104" t="s">
        <v>82</v>
      </c>
      <c r="D101" s="104"/>
      <c r="E101" s="69" t="s">
        <v>39</v>
      </c>
      <c r="F101" s="69" t="s">
        <v>34</v>
      </c>
    </row>
    <row r="102" spans="2:6" s="3" customFormat="1" ht="16.5" customHeight="1" x14ac:dyDescent="0.15">
      <c r="B102" s="65" t="s">
        <v>4</v>
      </c>
      <c r="C102" s="99" t="s">
        <v>83</v>
      </c>
      <c r="D102" s="99"/>
      <c r="E102" s="37">
        <f>20.19%*1/12*100</f>
        <v>1.6825000000000003</v>
      </c>
      <c r="F102" s="38">
        <f t="shared" ref="F102:F107" si="1">E102%*$F$70</f>
        <v>0</v>
      </c>
    </row>
    <row r="103" spans="2:6" s="36" customFormat="1" ht="16.5" customHeight="1" x14ac:dyDescent="0.3">
      <c r="B103" s="69" t="s">
        <v>6</v>
      </c>
      <c r="C103" s="100" t="s">
        <v>84</v>
      </c>
      <c r="D103" s="100"/>
      <c r="E103" s="44">
        <f>E90%*E102</f>
        <v>0.13460000000000003</v>
      </c>
      <c r="F103" s="40">
        <f t="shared" si="1"/>
        <v>0</v>
      </c>
    </row>
    <row r="104" spans="2:6" s="3" customFormat="1" ht="16.5" customHeight="1" x14ac:dyDescent="0.15">
      <c r="B104" s="69" t="s">
        <v>7</v>
      </c>
      <c r="C104" s="99" t="s">
        <v>85</v>
      </c>
      <c r="D104" s="99"/>
      <c r="E104" s="37">
        <f>E102%*(40%+10%)*E90%*100</f>
        <v>6.7300000000000013E-2</v>
      </c>
      <c r="F104" s="38">
        <f t="shared" si="1"/>
        <v>0</v>
      </c>
    </row>
    <row r="105" spans="2:6" s="3" customFormat="1" ht="16.5" customHeight="1" x14ac:dyDescent="0.15">
      <c r="B105" s="69" t="s">
        <v>8</v>
      </c>
      <c r="C105" s="100" t="s">
        <v>86</v>
      </c>
      <c r="D105" s="100"/>
      <c r="E105" s="44">
        <f>20.19%*(7/30)/12*100</f>
        <v>0.3925833333333334</v>
      </c>
      <c r="F105" s="40">
        <f t="shared" si="1"/>
        <v>0</v>
      </c>
    </row>
    <row r="106" spans="2:6" s="3" customFormat="1" ht="16.5" customHeight="1" x14ac:dyDescent="0.15">
      <c r="B106" s="69" t="s">
        <v>21</v>
      </c>
      <c r="C106" s="99" t="s">
        <v>87</v>
      </c>
      <c r="D106" s="99"/>
      <c r="E106" s="37">
        <f>E105%*E91</f>
        <v>0.14447066666666669</v>
      </c>
      <c r="F106" s="38">
        <f t="shared" si="1"/>
        <v>0</v>
      </c>
    </row>
    <row r="107" spans="2:6" s="3" customFormat="1" ht="16.5" customHeight="1" x14ac:dyDescent="0.15">
      <c r="B107" s="69" t="s">
        <v>23</v>
      </c>
      <c r="C107" s="100" t="s">
        <v>88</v>
      </c>
      <c r="D107" s="100"/>
      <c r="E107" s="44">
        <f>E105%*(40%+10%)*E90%*100</f>
        <v>1.5703333333333337E-2</v>
      </c>
      <c r="F107" s="40">
        <f t="shared" si="1"/>
        <v>0</v>
      </c>
    </row>
    <row r="108" spans="2:6" s="3" customFormat="1" ht="15.95" customHeight="1" x14ac:dyDescent="0.3">
      <c r="B108" s="107" t="s">
        <v>61</v>
      </c>
      <c r="C108" s="107"/>
      <c r="D108" s="107"/>
      <c r="E108" s="86">
        <f>ROUNDDOWN(SUM(E102:E107),2)</f>
        <v>2.4300000000000002</v>
      </c>
      <c r="F108" s="87">
        <f>SUM(F102:F107)</f>
        <v>0</v>
      </c>
    </row>
    <row r="109" spans="2:6" s="3" customFormat="1" ht="16.5" customHeight="1" x14ac:dyDescent="0.15">
      <c r="B109" s="69" t="s">
        <v>72</v>
      </c>
      <c r="C109" s="100" t="s">
        <v>89</v>
      </c>
      <c r="D109" s="100"/>
      <c r="E109" s="39">
        <f>E91*E108%</f>
        <v>0.89424000000000003</v>
      </c>
      <c r="F109" s="40">
        <f>E109%*$F$70</f>
        <v>0</v>
      </c>
    </row>
    <row r="110" spans="2:6" s="45" customFormat="1" ht="15.95" customHeight="1" x14ac:dyDescent="0.15">
      <c r="B110" s="102" t="s">
        <v>54</v>
      </c>
      <c r="C110" s="102"/>
      <c r="D110" s="102"/>
      <c r="E110" s="90">
        <f>SUM(E108:E109)</f>
        <v>3.3242400000000001</v>
      </c>
      <c r="F110" s="83">
        <f>SUM(F108:F109)</f>
        <v>0</v>
      </c>
    </row>
    <row r="111" spans="2:6" s="45" customFormat="1" ht="15.95" customHeight="1" x14ac:dyDescent="0.15">
      <c r="B111" s="14"/>
      <c r="C111" s="14"/>
      <c r="D111" s="14"/>
      <c r="E111" s="31"/>
      <c r="F111" s="31"/>
    </row>
    <row r="112" spans="2:6" s="3" customFormat="1" x14ac:dyDescent="0.3">
      <c r="B112" s="26" t="s">
        <v>90</v>
      </c>
      <c r="C112" s="33"/>
      <c r="D112" s="34"/>
      <c r="E112" s="27"/>
      <c r="F112" s="27"/>
    </row>
    <row r="113" spans="2:6" s="3" customFormat="1" ht="15.95" customHeight="1" x14ac:dyDescent="0.3">
      <c r="B113" s="26" t="s">
        <v>91</v>
      </c>
      <c r="C113" s="33"/>
      <c r="D113" s="34"/>
      <c r="E113" s="35"/>
      <c r="F113" s="35"/>
    </row>
    <row r="114" spans="2:6" s="3" customFormat="1" ht="15.95" customHeight="1" x14ac:dyDescent="0.15">
      <c r="B114" s="80" t="s">
        <v>92</v>
      </c>
      <c r="C114" s="102" t="s">
        <v>38</v>
      </c>
      <c r="D114" s="102"/>
      <c r="E114" s="81" t="s">
        <v>39</v>
      </c>
      <c r="F114" s="81" t="s">
        <v>34</v>
      </c>
    </row>
    <row r="115" spans="2:6" s="3" customFormat="1" ht="15.95" customHeight="1" x14ac:dyDescent="0.15">
      <c r="B115" s="81" t="s">
        <v>4</v>
      </c>
      <c r="C115" s="99" t="s">
        <v>93</v>
      </c>
      <c r="D115" s="99"/>
      <c r="E115" s="37">
        <f>(1/12)*100</f>
        <v>8.3333333333333321</v>
      </c>
      <c r="F115" s="38">
        <f t="shared" ref="F115:F120" si="2">E115%*$F$70</f>
        <v>0</v>
      </c>
    </row>
    <row r="116" spans="2:6" s="3" customFormat="1" ht="16.5" customHeight="1" x14ac:dyDescent="0.15">
      <c r="B116" s="81" t="s">
        <v>6</v>
      </c>
      <c r="C116" s="100" t="s">
        <v>38</v>
      </c>
      <c r="D116" s="100"/>
      <c r="E116" s="44">
        <f>(8/30)/12*100</f>
        <v>2.2222222222222223</v>
      </c>
      <c r="F116" s="40">
        <f t="shared" si="2"/>
        <v>0</v>
      </c>
    </row>
    <row r="117" spans="2:6" s="3" customFormat="1" ht="16.5" customHeight="1" x14ac:dyDescent="0.15">
      <c r="B117" s="81" t="s">
        <v>7</v>
      </c>
      <c r="C117" s="99" t="s">
        <v>94</v>
      </c>
      <c r="D117" s="99"/>
      <c r="E117" s="37">
        <f>(((20/30)/12)*1.5%)*100</f>
        <v>8.3333333333333329E-2</v>
      </c>
      <c r="F117" s="38">
        <f t="shared" si="2"/>
        <v>0</v>
      </c>
    </row>
    <row r="118" spans="2:6" s="3" customFormat="1" ht="16.5" customHeight="1" x14ac:dyDescent="0.15">
      <c r="B118" s="81" t="s">
        <v>8</v>
      </c>
      <c r="C118" s="100" t="s">
        <v>95</v>
      </c>
      <c r="D118" s="100"/>
      <c r="E118" s="44">
        <f>(15/30)/12*0.86%*100</f>
        <v>3.5833333333333335E-2</v>
      </c>
      <c r="F118" s="40">
        <f t="shared" si="2"/>
        <v>0</v>
      </c>
    </row>
    <row r="119" spans="2:6" s="3" customFormat="1" ht="16.5" customHeight="1" x14ac:dyDescent="0.15">
      <c r="B119" s="81" t="s">
        <v>21</v>
      </c>
      <c r="C119" s="99" t="s">
        <v>96</v>
      </c>
      <c r="D119" s="99"/>
      <c r="E119" s="37">
        <f>((6/12)*36.8%*62.2%*81.2%*((1.86/31))/12)*100</f>
        <v>4.6465888000000004E-2</v>
      </c>
      <c r="F119" s="38">
        <f t="shared" si="2"/>
        <v>0</v>
      </c>
    </row>
    <row r="120" spans="2:6" s="3" customFormat="1" ht="16.5" customHeight="1" x14ac:dyDescent="0.15">
      <c r="B120" s="81" t="s">
        <v>23</v>
      </c>
      <c r="C120" s="108" t="str">
        <f>C50</f>
        <v>Outros (Especificar)</v>
      </c>
      <c r="D120" s="108"/>
      <c r="E120" s="46">
        <f>$F$50</f>
        <v>0</v>
      </c>
      <c r="F120" s="40">
        <f t="shared" si="2"/>
        <v>0</v>
      </c>
    </row>
    <row r="121" spans="2:6" s="3" customFormat="1" ht="15.75" customHeight="1" x14ac:dyDescent="0.3">
      <c r="B121" s="107" t="s">
        <v>61</v>
      </c>
      <c r="C121" s="107"/>
      <c r="D121" s="107"/>
      <c r="E121" s="86">
        <f>SUM(E115:E120)</f>
        <v>10.72118811022222</v>
      </c>
      <c r="F121" s="87">
        <f>SUM(F115:F120)</f>
        <v>0</v>
      </c>
    </row>
    <row r="122" spans="2:6" s="36" customFormat="1" ht="16.5" customHeight="1" x14ac:dyDescent="0.3">
      <c r="B122" s="69" t="s">
        <v>72</v>
      </c>
      <c r="C122" s="100" t="s">
        <v>97</v>
      </c>
      <c r="D122" s="100"/>
      <c r="E122" s="39">
        <f>ROUNDDOWN(E91*E121%,2)</f>
        <v>3.94</v>
      </c>
      <c r="F122" s="40">
        <f>E122%*$F$70</f>
        <v>0</v>
      </c>
    </row>
    <row r="123" spans="2:6" s="45" customFormat="1" ht="15" customHeight="1" x14ac:dyDescent="0.15">
      <c r="B123" s="102" t="s">
        <v>54</v>
      </c>
      <c r="C123" s="102"/>
      <c r="D123" s="102"/>
      <c r="E123" s="90">
        <f>SUM(E121:E122)</f>
        <v>14.66118811022222</v>
      </c>
      <c r="F123" s="91">
        <f>SUM(F121:F122)</f>
        <v>0</v>
      </c>
    </row>
    <row r="124" spans="2:6" s="3" customFormat="1" x14ac:dyDescent="0.15">
      <c r="B124" s="41"/>
      <c r="C124" s="41"/>
      <c r="D124" s="41"/>
      <c r="E124" s="42"/>
      <c r="F124" s="43"/>
    </row>
    <row r="125" spans="2:6" s="3" customFormat="1" x14ac:dyDescent="0.3">
      <c r="B125" s="26" t="s">
        <v>98</v>
      </c>
      <c r="C125" s="33"/>
      <c r="D125" s="34"/>
      <c r="E125" s="35"/>
      <c r="F125" s="35"/>
    </row>
    <row r="126" spans="2:6" s="3" customFormat="1" x14ac:dyDescent="0.15">
      <c r="B126" s="80" t="s">
        <v>99</v>
      </c>
      <c r="C126" s="107" t="s">
        <v>100</v>
      </c>
      <c r="D126" s="107"/>
      <c r="E126" s="107"/>
      <c r="F126" s="81" t="s">
        <v>34</v>
      </c>
    </row>
    <row r="127" spans="2:6" s="3" customFormat="1" ht="16.5" customHeight="1" x14ac:dyDescent="0.15">
      <c r="B127" s="80" t="s">
        <v>4</v>
      </c>
      <c r="C127" s="99" t="s">
        <v>101</v>
      </c>
      <c r="D127" s="99"/>
      <c r="E127" s="99"/>
      <c r="F127" s="29">
        <f>IF(F38=15,((F70)/220)*(1+50%)*15,0)</f>
        <v>0</v>
      </c>
    </row>
    <row r="128" spans="2:6" s="3" customFormat="1" x14ac:dyDescent="0.3">
      <c r="B128" s="104" t="s">
        <v>61</v>
      </c>
      <c r="C128" s="104"/>
      <c r="D128" s="104"/>
      <c r="E128" s="104"/>
      <c r="F128" s="85">
        <f>SUM(F127)</f>
        <v>0</v>
      </c>
    </row>
    <row r="129" spans="2:6" ht="16.5" customHeight="1" x14ac:dyDescent="0.3">
      <c r="B129" s="69" t="s">
        <v>6</v>
      </c>
      <c r="C129" s="99" t="s">
        <v>102</v>
      </c>
      <c r="D129" s="99"/>
      <c r="E129" s="99"/>
      <c r="F129" s="38">
        <f>E91%*$F$128</f>
        <v>0</v>
      </c>
    </row>
    <row r="130" spans="2:6" s="19" customFormat="1" x14ac:dyDescent="0.3">
      <c r="B130" s="107" t="s">
        <v>54</v>
      </c>
      <c r="C130" s="107"/>
      <c r="D130" s="107"/>
      <c r="E130" s="107"/>
      <c r="F130" s="89">
        <f>SUM(F128:F129)</f>
        <v>0</v>
      </c>
    </row>
    <row r="131" spans="2:6" ht="15.75" customHeight="1" x14ac:dyDescent="0.3">
      <c r="B131" s="47"/>
      <c r="C131" s="21"/>
      <c r="D131" s="48"/>
      <c r="E131" s="21"/>
      <c r="F131" s="49"/>
    </row>
    <row r="132" spans="2:6" x14ac:dyDescent="0.3">
      <c r="B132" s="26" t="s">
        <v>103</v>
      </c>
      <c r="C132" s="33"/>
      <c r="D132" s="33"/>
      <c r="E132" s="35"/>
      <c r="F132" s="35"/>
    </row>
    <row r="133" spans="2:6" ht="16.5" customHeight="1" x14ac:dyDescent="0.3">
      <c r="B133" s="65">
        <v>5</v>
      </c>
      <c r="C133" s="98" t="s">
        <v>33</v>
      </c>
      <c r="D133" s="98"/>
      <c r="E133" s="98"/>
      <c r="F133" s="69" t="s">
        <v>34</v>
      </c>
    </row>
    <row r="134" spans="2:6" ht="16.5" customHeight="1" x14ac:dyDescent="0.3">
      <c r="B134" s="64" t="s">
        <v>4</v>
      </c>
      <c r="C134" s="99" t="s">
        <v>35</v>
      </c>
      <c r="D134" s="99"/>
      <c r="E134" s="99"/>
      <c r="F134" s="38">
        <f>F44</f>
        <v>0</v>
      </c>
    </row>
    <row r="135" spans="2:6" ht="16.5" customHeight="1" x14ac:dyDescent="0.3">
      <c r="B135" s="64" t="s">
        <v>6</v>
      </c>
      <c r="C135" s="100" t="s">
        <v>36</v>
      </c>
      <c r="D135" s="100"/>
      <c r="E135" s="100"/>
      <c r="F135" s="40">
        <f>F45</f>
        <v>0</v>
      </c>
    </row>
    <row r="136" spans="2:6" ht="16.5" customHeight="1" x14ac:dyDescent="0.3">
      <c r="B136" s="64" t="s">
        <v>7</v>
      </c>
      <c r="C136" s="99" t="s">
        <v>37</v>
      </c>
      <c r="D136" s="99"/>
      <c r="E136" s="99"/>
      <c r="F136" s="38">
        <f>F46</f>
        <v>0</v>
      </c>
    </row>
    <row r="137" spans="2:6" ht="16.5" customHeight="1" x14ac:dyDescent="0.3">
      <c r="B137" s="64" t="s">
        <v>8</v>
      </c>
      <c r="C137" s="108" t="str">
        <f>C47</f>
        <v>Outros (Especificar)</v>
      </c>
      <c r="D137" s="108"/>
      <c r="E137" s="108"/>
      <c r="F137" s="40">
        <f>F47</f>
        <v>0</v>
      </c>
    </row>
    <row r="138" spans="2:6" s="19" customFormat="1" ht="15" customHeight="1" x14ac:dyDescent="0.3">
      <c r="B138" s="98" t="s">
        <v>54</v>
      </c>
      <c r="C138" s="98"/>
      <c r="D138" s="98"/>
      <c r="E138" s="98"/>
      <c r="F138" s="82">
        <f>SUM(F134:F137)</f>
        <v>0</v>
      </c>
    </row>
    <row r="139" spans="2:6" x14ac:dyDescent="0.3">
      <c r="B139" s="47"/>
      <c r="C139" s="21"/>
      <c r="D139" s="48"/>
      <c r="E139" s="21"/>
      <c r="F139" s="49"/>
    </row>
    <row r="140" spans="2:6" ht="16.5" customHeight="1" x14ac:dyDescent="0.3">
      <c r="B140" s="103" t="s">
        <v>104</v>
      </c>
      <c r="C140" s="103"/>
      <c r="D140" s="103"/>
      <c r="E140" s="103"/>
      <c r="F140" s="103"/>
    </row>
    <row r="141" spans="2:6" ht="15.75" customHeight="1" x14ac:dyDescent="0.3">
      <c r="B141" s="65">
        <v>6</v>
      </c>
      <c r="C141" s="104" t="s">
        <v>40</v>
      </c>
      <c r="D141" s="104"/>
      <c r="E141" s="69" t="s">
        <v>39</v>
      </c>
      <c r="F141" s="69" t="s">
        <v>34</v>
      </c>
    </row>
    <row r="142" spans="2:6" ht="16.5" customHeight="1" x14ac:dyDescent="0.3">
      <c r="B142" s="65" t="s">
        <v>4</v>
      </c>
      <c r="C142" s="99" t="s">
        <v>41</v>
      </c>
      <c r="D142" s="99"/>
      <c r="E142" s="50">
        <f>$F$53</f>
        <v>0</v>
      </c>
      <c r="F142" s="38">
        <f>E142%*($F$70+$F$79+$F$91+$F$98+$F$130+$F$110+$F$123+$F$138)</f>
        <v>0</v>
      </c>
    </row>
    <row r="143" spans="2:6" ht="15.75" customHeight="1" x14ac:dyDescent="0.3">
      <c r="B143" s="69" t="s">
        <v>6</v>
      </c>
      <c r="C143" s="100" t="s">
        <v>42</v>
      </c>
      <c r="D143" s="100"/>
      <c r="E143" s="51">
        <f>$F$54</f>
        <v>0</v>
      </c>
      <c r="F143" s="40">
        <f>E143%*($F$70+$F$79+$F$91+$F$98+$F$130+$F$110+$F$123+$F$138+F142)</f>
        <v>0</v>
      </c>
    </row>
    <row r="144" spans="2:6" ht="16.5" customHeight="1" x14ac:dyDescent="0.3">
      <c r="B144" s="69" t="s">
        <v>7</v>
      </c>
      <c r="C144" s="99" t="s">
        <v>105</v>
      </c>
      <c r="D144" s="99"/>
      <c r="E144" s="50">
        <f>SUM(E145:E147)</f>
        <v>0</v>
      </c>
      <c r="F144" s="38">
        <f>SUM(F145:F147)</f>
        <v>0</v>
      </c>
    </row>
    <row r="145" spans="2:6" s="52" customFormat="1" ht="16.5" customHeight="1" x14ac:dyDescent="0.3">
      <c r="B145" s="70" t="s">
        <v>106</v>
      </c>
      <c r="C145" s="105" t="s">
        <v>43</v>
      </c>
      <c r="D145" s="105"/>
      <c r="E145" s="53">
        <f>$F$55</f>
        <v>0</v>
      </c>
      <c r="F145" s="54">
        <f>E145%*F160</f>
        <v>0</v>
      </c>
    </row>
    <row r="146" spans="2:6" s="52" customFormat="1" ht="16.5" customHeight="1" x14ac:dyDescent="0.3">
      <c r="B146" s="70" t="s">
        <v>107</v>
      </c>
      <c r="C146" s="106" t="s">
        <v>44</v>
      </c>
      <c r="D146" s="106"/>
      <c r="E146" s="55">
        <f>$F$56</f>
        <v>0</v>
      </c>
      <c r="F146" s="56">
        <f>E146%*F160</f>
        <v>0</v>
      </c>
    </row>
    <row r="147" spans="2:6" s="52" customFormat="1" ht="16.5" customHeight="1" x14ac:dyDescent="0.3">
      <c r="B147" s="70" t="s">
        <v>108</v>
      </c>
      <c r="C147" s="105" t="s">
        <v>109</v>
      </c>
      <c r="D147" s="105"/>
      <c r="E147" s="53">
        <f>$F$57</f>
        <v>0</v>
      </c>
      <c r="F147" s="54">
        <f>E147%*F160</f>
        <v>0</v>
      </c>
    </row>
    <row r="148" spans="2:6" s="52" customFormat="1" x14ac:dyDescent="0.3">
      <c r="B148" s="107" t="s">
        <v>54</v>
      </c>
      <c r="C148" s="107"/>
      <c r="D148" s="107"/>
      <c r="E148" s="86">
        <f>E142+E144+E143</f>
        <v>0</v>
      </c>
      <c r="F148" s="93">
        <f>F142+F144+F143</f>
        <v>0</v>
      </c>
    </row>
    <row r="149" spans="2:6" s="57" customFormat="1" ht="20.25" customHeight="1" x14ac:dyDescent="0.3">
      <c r="B149" s="47"/>
      <c r="C149" s="21"/>
      <c r="D149" s="21"/>
      <c r="E149" s="2"/>
      <c r="F149" s="2"/>
    </row>
    <row r="150" spans="2:6" s="58" customFormat="1" ht="20.25" x14ac:dyDescent="0.3">
      <c r="B150" s="59" t="s">
        <v>110</v>
      </c>
      <c r="C150" s="60"/>
      <c r="D150" s="60"/>
      <c r="E150" s="60"/>
      <c r="F150" s="61"/>
    </row>
    <row r="151" spans="2:6" s="62" customFormat="1" ht="16.5" customHeight="1" x14ac:dyDescent="0.3">
      <c r="B151" s="98" t="s">
        <v>111</v>
      </c>
      <c r="C151" s="98"/>
      <c r="D151" s="98"/>
      <c r="E151" s="98"/>
      <c r="F151" s="69" t="s">
        <v>34</v>
      </c>
    </row>
    <row r="152" spans="2:6" s="62" customFormat="1" ht="16.5" customHeight="1" x14ac:dyDescent="0.3">
      <c r="B152" s="65" t="s">
        <v>4</v>
      </c>
      <c r="C152" s="99" t="s">
        <v>112</v>
      </c>
      <c r="D152" s="99"/>
      <c r="E152" s="99"/>
      <c r="F152" s="38">
        <f>F70</f>
        <v>0</v>
      </c>
    </row>
    <row r="153" spans="2:6" s="62" customFormat="1" ht="16.5" customHeight="1" x14ac:dyDescent="0.3">
      <c r="B153" s="69" t="s">
        <v>6</v>
      </c>
      <c r="C153" s="100" t="s">
        <v>113</v>
      </c>
      <c r="D153" s="100"/>
      <c r="E153" s="100"/>
      <c r="F153" s="40">
        <f>F79+F91+F98</f>
        <v>0</v>
      </c>
    </row>
    <row r="154" spans="2:6" s="62" customFormat="1" ht="16.5" customHeight="1" x14ac:dyDescent="0.3">
      <c r="B154" s="69" t="s">
        <v>7</v>
      </c>
      <c r="C154" s="99" t="s">
        <v>114</v>
      </c>
      <c r="D154" s="99"/>
      <c r="E154" s="99"/>
      <c r="F154" s="38">
        <f>F110</f>
        <v>0</v>
      </c>
    </row>
    <row r="155" spans="2:6" s="62" customFormat="1" ht="16.5" customHeight="1" x14ac:dyDescent="0.3">
      <c r="B155" s="69" t="s">
        <v>8</v>
      </c>
      <c r="C155" s="100" t="s">
        <v>115</v>
      </c>
      <c r="D155" s="100"/>
      <c r="E155" s="100"/>
      <c r="F155" s="40">
        <f>F123+F130</f>
        <v>0</v>
      </c>
    </row>
    <row r="156" spans="2:6" s="52" customFormat="1" ht="16.5" customHeight="1" x14ac:dyDescent="0.3">
      <c r="B156" s="69" t="s">
        <v>21</v>
      </c>
      <c r="C156" s="99" t="s">
        <v>116</v>
      </c>
      <c r="D156" s="99"/>
      <c r="E156" s="99"/>
      <c r="F156" s="38">
        <f>F138</f>
        <v>0</v>
      </c>
    </row>
    <row r="157" spans="2:6" ht="16.5" customHeight="1" x14ac:dyDescent="0.3">
      <c r="B157" s="69" t="s">
        <v>117</v>
      </c>
      <c r="C157" s="100" t="s">
        <v>118</v>
      </c>
      <c r="D157" s="100"/>
      <c r="E157" s="100"/>
      <c r="F157" s="40">
        <f>F142+F143</f>
        <v>0</v>
      </c>
    </row>
    <row r="158" spans="2:6" ht="16.5" customHeight="1" x14ac:dyDescent="0.3">
      <c r="B158" s="102" t="s">
        <v>61</v>
      </c>
      <c r="C158" s="102"/>
      <c r="D158" s="102"/>
      <c r="E158" s="102"/>
      <c r="F158" s="93">
        <f>SUM(F151:F157)</f>
        <v>0</v>
      </c>
    </row>
    <row r="159" spans="2:6" ht="16.5" customHeight="1" x14ac:dyDescent="0.3">
      <c r="B159" s="69" t="s">
        <v>119</v>
      </c>
      <c r="C159" s="100" t="s">
        <v>120</v>
      </c>
      <c r="D159" s="100"/>
      <c r="E159" s="100"/>
      <c r="F159" s="40">
        <f>F144</f>
        <v>0</v>
      </c>
    </row>
    <row r="160" spans="2:6" ht="15.75" customHeight="1" x14ac:dyDescent="0.3">
      <c r="B160" s="98" t="s">
        <v>121</v>
      </c>
      <c r="C160" s="98"/>
      <c r="D160" s="98"/>
      <c r="E160" s="98"/>
      <c r="F160" s="92">
        <f>(F158)/(1-E144%)</f>
        <v>0</v>
      </c>
    </row>
    <row r="161" spans="2:6" s="19" customFormat="1" ht="16.5" customHeight="1" x14ac:dyDescent="0.3">
      <c r="B161" s="98" t="s">
        <v>122</v>
      </c>
      <c r="C161" s="98"/>
      <c r="D161" s="98"/>
      <c r="E161" s="98"/>
      <c r="F161" s="92">
        <f>F160*F60</f>
        <v>0</v>
      </c>
    </row>
    <row r="162" spans="2:6" x14ac:dyDescent="0.3">
      <c r="B162" s="47"/>
      <c r="C162" s="21"/>
      <c r="D162" s="21"/>
      <c r="E162" s="21"/>
      <c r="F162" s="49"/>
    </row>
    <row r="163" spans="2:6" ht="20.25" x14ac:dyDescent="0.3">
      <c r="B163" s="59" t="s">
        <v>123</v>
      </c>
      <c r="C163" s="60"/>
      <c r="D163" s="60"/>
      <c r="E163" s="60"/>
      <c r="F163" s="61"/>
    </row>
    <row r="164" spans="2:6" ht="16.5" customHeight="1" x14ac:dyDescent="0.3">
      <c r="B164" s="98" t="s">
        <v>124</v>
      </c>
      <c r="C164" s="98"/>
      <c r="D164" s="98"/>
      <c r="E164" s="98"/>
      <c r="F164" s="69" t="s">
        <v>39</v>
      </c>
    </row>
    <row r="165" spans="2:6" ht="16.5" customHeight="1" x14ac:dyDescent="0.3">
      <c r="B165" s="69" t="s">
        <v>57</v>
      </c>
      <c r="C165" s="99" t="s">
        <v>58</v>
      </c>
      <c r="D165" s="99"/>
      <c r="E165" s="99"/>
      <c r="F165" s="38">
        <f>E79</f>
        <v>15.2</v>
      </c>
    </row>
    <row r="166" spans="2:6" ht="16.5" customHeight="1" x14ac:dyDescent="0.3">
      <c r="B166" s="65" t="s">
        <v>64</v>
      </c>
      <c r="C166" s="100" t="s">
        <v>125</v>
      </c>
      <c r="D166" s="100"/>
      <c r="E166" s="100"/>
      <c r="F166" s="40">
        <f>E91</f>
        <v>36.799999999999997</v>
      </c>
    </row>
    <row r="167" spans="2:6" ht="16.5" customHeight="1" x14ac:dyDescent="0.3">
      <c r="B167" s="69">
        <v>3</v>
      </c>
      <c r="C167" s="99" t="s">
        <v>82</v>
      </c>
      <c r="D167" s="99"/>
      <c r="E167" s="99"/>
      <c r="F167" s="38">
        <f>E110</f>
        <v>3.3242400000000001</v>
      </c>
    </row>
    <row r="168" spans="2:6" ht="16.5" customHeight="1" x14ac:dyDescent="0.3">
      <c r="B168" s="69" t="s">
        <v>92</v>
      </c>
      <c r="C168" s="100" t="s">
        <v>126</v>
      </c>
      <c r="D168" s="100"/>
      <c r="E168" s="100"/>
      <c r="F168" s="40">
        <f>E123</f>
        <v>14.66118811022222</v>
      </c>
    </row>
    <row r="169" spans="2:6" ht="16.5" customHeight="1" x14ac:dyDescent="0.3">
      <c r="B169" s="98" t="s">
        <v>54</v>
      </c>
      <c r="C169" s="98"/>
      <c r="D169" s="98"/>
      <c r="E169" s="98"/>
      <c r="F169" s="92">
        <f>SUM(F165:F168)</f>
        <v>69.985428110222216</v>
      </c>
    </row>
    <row r="170" spans="2:6" ht="9" customHeight="1" x14ac:dyDescent="0.3">
      <c r="B170" s="47"/>
      <c r="C170" s="21"/>
      <c r="D170" s="21"/>
      <c r="E170" s="21"/>
      <c r="F170" s="49"/>
    </row>
    <row r="171" spans="2:6" ht="20.25" x14ac:dyDescent="0.3">
      <c r="B171" s="59" t="s">
        <v>127</v>
      </c>
      <c r="C171" s="60"/>
      <c r="D171" s="60"/>
      <c r="E171" s="60"/>
      <c r="F171" s="61"/>
    </row>
    <row r="172" spans="2:6" ht="16.5" customHeight="1" x14ac:dyDescent="0.3">
      <c r="B172" s="69" t="s">
        <v>128</v>
      </c>
      <c r="C172" s="101" t="s">
        <v>129</v>
      </c>
      <c r="D172" s="101"/>
      <c r="E172" s="101"/>
      <c r="F172" s="101"/>
    </row>
    <row r="173" spans="2:6" ht="16.5" customHeight="1" x14ac:dyDescent="0.3">
      <c r="B173" s="69" t="s">
        <v>130</v>
      </c>
      <c r="C173" s="97" t="s">
        <v>131</v>
      </c>
      <c r="D173" s="97"/>
      <c r="E173" s="97"/>
      <c r="F173" s="97"/>
    </row>
    <row r="174" spans="2:6" ht="30.75" customHeight="1" x14ac:dyDescent="0.3">
      <c r="B174" s="69" t="s">
        <v>132</v>
      </c>
      <c r="C174" s="96" t="s">
        <v>133</v>
      </c>
      <c r="D174" s="96"/>
      <c r="E174" s="96"/>
      <c r="F174" s="96"/>
    </row>
    <row r="175" spans="2:6" ht="48.75" customHeight="1" x14ac:dyDescent="0.3">
      <c r="B175" s="69" t="s">
        <v>134</v>
      </c>
      <c r="C175" s="97" t="s">
        <v>135</v>
      </c>
      <c r="D175" s="97"/>
      <c r="E175" s="97"/>
      <c r="F175" s="97"/>
    </row>
    <row r="176" spans="2:6" ht="32.25" customHeight="1" x14ac:dyDescent="0.3">
      <c r="B176" s="69" t="s">
        <v>136</v>
      </c>
      <c r="C176" s="96" t="s">
        <v>137</v>
      </c>
      <c r="D176" s="96"/>
      <c r="E176" s="96"/>
      <c r="F176" s="96"/>
    </row>
    <row r="177" spans="2:6" ht="16.5" customHeight="1" x14ac:dyDescent="0.3">
      <c r="B177" s="69" t="s">
        <v>138</v>
      </c>
      <c r="C177" s="97" t="s">
        <v>139</v>
      </c>
      <c r="D177" s="97"/>
      <c r="E177" s="97"/>
      <c r="F177" s="97"/>
    </row>
    <row r="178" spans="2:6" ht="16.5" customHeight="1" x14ac:dyDescent="0.3">
      <c r="B178" s="69" t="s">
        <v>140</v>
      </c>
      <c r="C178" s="96" t="s">
        <v>141</v>
      </c>
      <c r="D178" s="96"/>
      <c r="E178" s="96"/>
      <c r="F178" s="96"/>
    </row>
    <row r="179" spans="2:6" ht="16.5" customHeight="1" x14ac:dyDescent="0.3">
      <c r="B179" s="69" t="s">
        <v>142</v>
      </c>
      <c r="C179" s="97" t="s">
        <v>143</v>
      </c>
      <c r="D179" s="97"/>
      <c r="E179" s="97"/>
      <c r="F179" s="97"/>
    </row>
    <row r="180" spans="2:6" ht="16.5" customHeight="1" x14ac:dyDescent="0.3">
      <c r="B180" s="69" t="s">
        <v>144</v>
      </c>
      <c r="C180" s="96" t="s">
        <v>145</v>
      </c>
      <c r="D180" s="96"/>
      <c r="E180" s="96"/>
      <c r="F180" s="96"/>
    </row>
    <row r="181" spans="2:6" ht="33" customHeight="1" x14ac:dyDescent="0.3">
      <c r="B181" s="69" t="s">
        <v>146</v>
      </c>
      <c r="C181" s="97" t="s">
        <v>147</v>
      </c>
      <c r="D181" s="97"/>
      <c r="E181" s="97"/>
      <c r="F181" s="97"/>
    </row>
    <row r="182" spans="2:6" ht="33" customHeight="1" x14ac:dyDescent="0.3">
      <c r="B182" s="69" t="s">
        <v>148</v>
      </c>
      <c r="C182" s="96" t="s">
        <v>149</v>
      </c>
      <c r="D182" s="96"/>
      <c r="E182" s="96"/>
      <c r="F182" s="96"/>
    </row>
    <row r="183" spans="2:6" ht="54" customHeight="1" x14ac:dyDescent="0.3">
      <c r="B183" s="69" t="s">
        <v>150</v>
      </c>
      <c r="C183" s="97" t="s">
        <v>151</v>
      </c>
      <c r="D183" s="97"/>
      <c r="E183" s="97"/>
      <c r="F183" s="97"/>
    </row>
    <row r="184" spans="2:6" ht="86.25" customHeight="1" x14ac:dyDescent="0.3">
      <c r="B184" s="69" t="s">
        <v>152</v>
      </c>
      <c r="C184" s="97" t="s">
        <v>153</v>
      </c>
      <c r="D184" s="97"/>
      <c r="E184" s="97"/>
      <c r="F184" s="97"/>
    </row>
    <row r="185" spans="2:6" ht="66.75" customHeight="1" x14ac:dyDescent="0.3">
      <c r="B185" s="69" t="s">
        <v>154</v>
      </c>
      <c r="C185" s="96" t="s">
        <v>155</v>
      </c>
      <c r="D185" s="96"/>
      <c r="E185" s="96"/>
      <c r="F185" s="96"/>
    </row>
  </sheetData>
  <mergeCells count="149">
    <mergeCell ref="B1:F1"/>
    <mergeCell ref="B7:F7"/>
    <mergeCell ref="B8:D8"/>
    <mergeCell ref="E8:F8"/>
    <mergeCell ref="B10:F10"/>
    <mergeCell ref="B12:F12"/>
    <mergeCell ref="B13:C13"/>
    <mergeCell ref="D13:F13"/>
    <mergeCell ref="B14:C14"/>
    <mergeCell ref="D14:E14"/>
    <mergeCell ref="B16:F16"/>
    <mergeCell ref="C17:E17"/>
    <mergeCell ref="D18:F18"/>
    <mergeCell ref="C19:E19"/>
    <mergeCell ref="C20:E20"/>
    <mergeCell ref="C23:D23"/>
    <mergeCell ref="E23:F23"/>
    <mergeCell ref="D24:F24"/>
    <mergeCell ref="D25:F25"/>
    <mergeCell ref="D26:F26"/>
    <mergeCell ref="C27:E27"/>
    <mergeCell ref="B29:F29"/>
    <mergeCell ref="C30:E30"/>
    <mergeCell ref="C31:E31"/>
    <mergeCell ref="C32:E32"/>
    <mergeCell ref="C33:E33"/>
    <mergeCell ref="C34:E34"/>
    <mergeCell ref="C35:E35"/>
    <mergeCell ref="B37:D37"/>
    <mergeCell ref="C38:D38"/>
    <mergeCell ref="C39:D39"/>
    <mergeCell ref="C40:D40"/>
    <mergeCell ref="C41:D41"/>
    <mergeCell ref="B43:E43"/>
    <mergeCell ref="C44:E44"/>
    <mergeCell ref="C45:E45"/>
    <mergeCell ref="C46:E46"/>
    <mergeCell ref="C47:E47"/>
    <mergeCell ref="B49:E49"/>
    <mergeCell ref="C50:E50"/>
    <mergeCell ref="B52:E52"/>
    <mergeCell ref="C53:E53"/>
    <mergeCell ref="C54:E54"/>
    <mergeCell ref="C55:E55"/>
    <mergeCell ref="C56:E56"/>
    <mergeCell ref="C57:E57"/>
    <mergeCell ref="B59:F59"/>
    <mergeCell ref="B60:E60"/>
    <mergeCell ref="C63:E63"/>
    <mergeCell ref="C64:E64"/>
    <mergeCell ref="C65:E65"/>
    <mergeCell ref="C66:E66"/>
    <mergeCell ref="C67:E67"/>
    <mergeCell ref="C68:E68"/>
    <mergeCell ref="C69:E69"/>
    <mergeCell ref="B70:E70"/>
    <mergeCell ref="C74:D74"/>
    <mergeCell ref="C75:D75"/>
    <mergeCell ref="C76:D76"/>
    <mergeCell ref="B77:D77"/>
    <mergeCell ref="C78:D78"/>
    <mergeCell ref="B79:D79"/>
    <mergeCell ref="B81:F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B91:D91"/>
    <mergeCell ref="C94:E94"/>
    <mergeCell ref="C95:E95"/>
    <mergeCell ref="C96:E96"/>
    <mergeCell ref="C97:E97"/>
    <mergeCell ref="B98:E98"/>
    <mergeCell ref="C101:D101"/>
    <mergeCell ref="C102:D102"/>
    <mergeCell ref="C103:D103"/>
    <mergeCell ref="C104:D104"/>
    <mergeCell ref="C105:D105"/>
    <mergeCell ref="C106:D106"/>
    <mergeCell ref="C107:D107"/>
    <mergeCell ref="B108:D108"/>
    <mergeCell ref="C109:D109"/>
    <mergeCell ref="B110:D110"/>
    <mergeCell ref="C114:D114"/>
    <mergeCell ref="C115:D115"/>
    <mergeCell ref="C116:D116"/>
    <mergeCell ref="C117:D117"/>
    <mergeCell ref="C118:D118"/>
    <mergeCell ref="C119:D119"/>
    <mergeCell ref="C120:D120"/>
    <mergeCell ref="B121:D121"/>
    <mergeCell ref="C122:D122"/>
    <mergeCell ref="B123:D123"/>
    <mergeCell ref="C126:E126"/>
    <mergeCell ref="C127:E127"/>
    <mergeCell ref="B128:E128"/>
    <mergeCell ref="C129:E129"/>
    <mergeCell ref="B130:E130"/>
    <mergeCell ref="C133:E133"/>
    <mergeCell ref="C134:E134"/>
    <mergeCell ref="C135:E135"/>
    <mergeCell ref="C136:E136"/>
    <mergeCell ref="C137:E137"/>
    <mergeCell ref="B138:E138"/>
    <mergeCell ref="B140:F140"/>
    <mergeCell ref="C141:D141"/>
    <mergeCell ref="C142:D142"/>
    <mergeCell ref="C143:D143"/>
    <mergeCell ref="C144:D144"/>
    <mergeCell ref="C145:D145"/>
    <mergeCell ref="C146:D146"/>
    <mergeCell ref="C147:D147"/>
    <mergeCell ref="B148:D148"/>
    <mergeCell ref="B151:E151"/>
    <mergeCell ref="C152:E152"/>
    <mergeCell ref="C153:E153"/>
    <mergeCell ref="C154:E154"/>
    <mergeCell ref="C155:E155"/>
    <mergeCell ref="C156:E156"/>
    <mergeCell ref="C157:E157"/>
    <mergeCell ref="B158:E158"/>
    <mergeCell ref="C159:E159"/>
    <mergeCell ref="B160:E160"/>
    <mergeCell ref="B161:E161"/>
    <mergeCell ref="B164:E164"/>
    <mergeCell ref="C165:E165"/>
    <mergeCell ref="C166:E166"/>
    <mergeCell ref="C167:E167"/>
    <mergeCell ref="C168:E168"/>
    <mergeCell ref="B169:E169"/>
    <mergeCell ref="C172:F172"/>
    <mergeCell ref="C182:F182"/>
    <mergeCell ref="C183:F183"/>
    <mergeCell ref="C184:F184"/>
    <mergeCell ref="C185:F185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</mergeCells>
  <dataValidations count="6">
    <dataValidation type="decimal" allowBlank="1" showErrorMessage="1" errorTitle="Erro na inserção de dados." error="O percentual máximo de lucro é de 7,20%, conforme estudos realizados pela Auditoria Interna do MPU." sqref="F54" xr:uid="{00000000-0002-0000-0000-000000000000}">
      <formula1>0</formula1>
      <formula2>7.2</formula2>
    </dataValidation>
    <dataValidation type="decimal" allowBlank="1" showErrorMessage="1" errorTitle="Erro na inserção de dados." error="O percentual de ISS deve estar entre 2 e 5%, conforme o inciso I do artigo 8º e o caput do art. 8º-A da Lei Complementar nº 116/2003." sqref="F57" xr:uid="{00000000-0002-0000-0000-000001000000}">
      <formula1>2</formula1>
      <formula2>5</formula2>
    </dataValidation>
    <dataValidation type="list" allowBlank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8" xr:uid="{00000000-0002-0000-0000-000002000000}">
      <formula1>"15,22"</formula1>
      <formula2>0</formula2>
    </dataValidation>
    <dataValidation type="decimal" operator="equal" allowBlank="1" showErrorMessage="1" errorTitle="Atentar para o percentual." error="Tem certeza que o percentual do PIS é diferente de 0,65%, previsto no art. 31 da Lei nº 10.833/2003?" sqref="F55" xr:uid="{00000000-0002-0000-0000-000003000000}">
      <formula1>0.65</formula1>
      <formula2>0</formula2>
    </dataValidation>
    <dataValidation type="decimal" operator="equal" allowBlank="1" showErrorMessage="1" errorTitle="Atentar para o percentual." error="Tem certeza que o percentual do Cofins é diferente de 3%, previsto no art. 31 da Lei nº 10.833/2003?" sqref="F56" xr:uid="{00000000-0002-0000-0000-000004000000}">
      <formula1>3</formula1>
      <formula2>0</formula2>
    </dataValidation>
    <dataValidation type="decimal" allowBlank="1" showErrorMessage="1" errorTitle="Erro na inserção de dados." error="O percentual máximo dos custos indiretos (taxa de administração) é de 5,81%, conforme estudos realizados pela Auditoria Interna do MPU." sqref="F53" xr:uid="{00000000-0002-0000-0000-000005000000}">
      <formula1>0</formula1>
      <formula2>5.81</formula2>
    </dataValidation>
  </dataValidations>
  <printOptions horizontalCentered="1"/>
  <pageMargins left="0.17013888888888901" right="0.17013888888888901" top="0.42013888888888901" bottom="0.47986111111111102" header="0.51180555555555496" footer="0.51180555555555496"/>
  <pageSetup paperSize="9"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custo - Postos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Secretaria_4</cp:lastModifiedBy>
  <cp:revision>4</cp:revision>
  <cp:lastPrinted>2018-08-22T12:14:21Z</cp:lastPrinted>
  <dcterms:created xsi:type="dcterms:W3CDTF">2014-02-07T15:14:59Z</dcterms:created>
  <dcterms:modified xsi:type="dcterms:W3CDTF">2024-09-04T17:43:00Z</dcterms:modified>
  <dc:language>pt-BR</dc:language>
</cp:coreProperties>
</file>